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  <sheet name="1 семестр" sheetId="3" state="hidden" r:id="rId3"/>
  </sheets>
  <definedNames>
    <definedName name="_xlnm.Print_Area" localSheetId="2">'1 семестр'!$A$1:$Q$21</definedName>
    <definedName name="_xlnm.Print_Area" localSheetId="1">'план'!$A$1:$Q$90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<sst xmlns="http://schemas.openxmlformats.org/spreadsheetml/2006/main" count="329" uniqueCount="196">
  <si>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</si>
  <si>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</si>
  <si>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</si>
  <si>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</si>
  <si>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</si>
  <si>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</si>
  <si>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</si>
  <si>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</si>
  <si>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</si>
  <si>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</si>
  <si>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</si>
  <si>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</si>
  <si>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</si>
  <si>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</si>
  <si>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</si>
  <si>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</si>
  <si>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</si>
  <si>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</si>
  <si>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</si>
  <si>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</si>
  <si>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</si>
  <si>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</si>
  <si>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</si>
  <si>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</si>
  <si>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</si>
  <si>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</si>
  <si>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</si>
  <si>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</si>
  <si>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</si>
  <si>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</si>
  <si>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</si>
  <si>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</si>
  <si>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</si>
  <si>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</si>
  <si>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</si>
  <si>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</si>
  <si>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</si>
  <si>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</si>
  <si>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</si>
  <si>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</si>
  <si>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</si>
  <si>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</si>
  <si>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</si>
  <si>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</si>
  <si>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</si>
  <si>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</si>
  <si>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</si>
  <si>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</si>
  <si>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</si>
  <si>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</si>
  <si>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</si>
  <si>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</si>
  <si>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</si>
  <si>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</si>
  <si>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</si>
  <si>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</si>
  <si>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</si>
  <si>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</si>
  <si>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</si>
  <si>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</si>
  <si>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</si>
  <si>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</si>
  <si>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</si>
  <si>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</si>
  <si>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</si>
  <si>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</si>
  <si>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</si>
  <si>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</si>
  <si>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</si>
  <si>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</si>
  <si>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</si>
  <si>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</si>
  <si>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</si>
  <si>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Аналiз, моделювання та управління економічними ризиками</t>
  </si>
  <si>
    <t>Експертні системи</t>
  </si>
  <si>
    <t>Інтелектуальний аналіз даних</t>
  </si>
  <si>
    <t>Математичні методи прийняття рішень</t>
  </si>
  <si>
    <t>Нейромережні технології</t>
  </si>
  <si>
    <t>Прийняття рішень в умовах конфлікту</t>
  </si>
  <si>
    <t>Системи підтримки прийняття рішень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</si>
  <si>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</si>
  <si>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</si>
  <si>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</si>
  <si>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</si>
  <si>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</si>
  <si>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</si>
  <si>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</si>
  <si>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Математичні методи прийняття рішень та нейромережні технології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</si>
  <si>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</si>
  <si>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</si>
  <si>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</si>
  <si>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</si>
  <si>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</si>
  <si>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</si>
  <si>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</si>
  <si>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</si>
  <si>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2а</t>
  </si>
  <si>
    <t>2б</t>
  </si>
  <si>
    <t>Дисципліни ВВ 1 сем.</t>
  </si>
  <si>
    <t>Дисципліни ВВ 2а сем.</t>
  </si>
  <si>
    <t>Дисципліни ВВ 2б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</si>
  <si>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</si>
  <si>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</si>
  <si>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</si>
  <si>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</si>
  <si>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</si>
  <si>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</si>
  <si>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</si>
  <si>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</si>
  <si>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ІСПР на промислових підприємствах та ефективність ІСПР</t>
  </si>
  <si>
    <t>Іінтелектуальні системи прийняття рішень на промислових підприємствах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</si>
  <si>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</si>
  <si>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</si>
  <si>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</si>
  <si>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</si>
  <si>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</si>
  <si>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</si>
  <si>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</si>
  <si>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</si>
  <si>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2.2.2.1</t>
  </si>
  <si>
    <t>2.2.2.2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</si>
  <si>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</si>
  <si>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</si>
  <si>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</si>
  <si>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</si>
  <si>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</si>
  <si>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</si>
  <si>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</si>
  <si>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</si>
  <si>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</si>
  <si>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</si>
  <si>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</si>
  <si>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</si>
  <si>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</si>
  <si>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</si>
  <si>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</si>
  <si>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</si>
  <si>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</si>
  <si>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</si>
  <si>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2а 2а</t>
  </si>
  <si>
    <t>2б 2б</t>
  </si>
  <si>
    <t>Експертні системи та системи підтримки прийняття рішень</t>
  </si>
  <si>
    <t>1</t>
  </si>
  <si>
    <t>1.1.1.3</t>
  </si>
  <si>
    <t>1.2.2.1</t>
  </si>
  <si>
    <t>1.2.2.2</t>
  </si>
  <si>
    <t>1.2.4.1</t>
  </si>
  <si>
    <t>1.2.4.2</t>
  </si>
  <si>
    <t>1.2.5.1</t>
  </si>
  <si>
    <t>1.2.5.2</t>
  </si>
  <si>
    <t>1.2.5</t>
  </si>
  <si>
    <t>1.2.6</t>
  </si>
  <si>
    <t>1.2.7</t>
  </si>
  <si>
    <t>1.2.6.1</t>
  </si>
  <si>
    <t>1.2.6.2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</si>
  <si>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</si>
  <si>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</si>
  <si>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</si>
  <si>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</si>
  <si>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</si>
  <si>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</si>
  <si>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</si>
  <si>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</si>
  <si>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</si>
  <si>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</si>
  <si>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</si>
  <si>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</si>
  <si>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</si>
  <si>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</si>
  <si>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</si>
  <si>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</si>
  <si>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</si>
  <si>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</si>
  <si>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2.2.9.2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</si>
  <si>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</si>
  <si>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</si>
  <si>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</si>
  <si>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</si>
  <si>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</si>
  <si>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</si>
  <si>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кваліфікаційна робота магістра</t>
  </si>
  <si>
    <r>
      <t xml:space="preserve">Теорія інформації </t>
    </r>
    <r>
      <rPr>
        <i/>
        <sz val="12"/>
        <rFont val="Times New Roman"/>
        <family val="1"/>
      </rPr>
      <t>(тільки у цьому році та наступному)</t>
    </r>
  </si>
  <si>
    <t>V. План освітнього процесу на 2020/2021 навчальний рік       Системний аналіз (магістр)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</si>
  <si>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</si>
  <si>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</si>
  <si>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</si>
  <si>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</si>
  <si>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ауд. год.</t>
  </si>
  <si>
    <t>Дисципліни ВВ 1 сем. (1 дисц.)</t>
  </si>
  <si>
    <t>СА-20-1м, 2020-2021 н.р.</t>
  </si>
  <si>
    <t>Викладач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</si>
  <si>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</si>
  <si>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Форма атестації (екзамен, кваліфікаційна (робота))</t>
  </si>
  <si>
    <t>Атест.</t>
  </si>
  <si>
    <t>протокол № 8</t>
  </si>
  <si>
    <t>"  28  " травня    2020    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</si>
</sst>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4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2"/>
      <color indexed="63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8"/>
      </right>
      <top style="medium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5" fontId="3" fillId="0" borderId="15" xfId="0" applyNumberFormat="1" applyFont="1" applyFill="1" applyBorder="1" applyAlignment="1">
      <alignment horizontal="center" vertical="center" wrapText="1"/>
    </xf>
    <xf numFmtId="195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5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1" xfId="0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88" fontId="3" fillId="0" borderId="43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9" fontId="5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40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8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9" xfId="55" applyNumberFormat="1" applyFont="1" applyFill="1" applyBorder="1" applyAlignment="1">
      <alignment horizontal="center" vertical="center" wrapText="1"/>
      <protection/>
    </xf>
    <xf numFmtId="188" fontId="3" fillId="0" borderId="40" xfId="55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49" fontId="11" fillId="0" borderId="2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95" fontId="11" fillId="0" borderId="10" xfId="0" applyNumberFormat="1" applyFont="1" applyFill="1" applyBorder="1" applyAlignment="1" applyProtection="1">
      <alignment horizontal="center" vertical="center"/>
      <protection/>
    </xf>
    <xf numFmtId="189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8" fontId="11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3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14" fillId="0" borderId="0" xfId="56" applyFont="1" applyFill="1" applyBorder="1" applyAlignment="1">
      <alignment horizontal="left" vertical="center" wrapText="1"/>
      <protection/>
    </xf>
    <xf numFmtId="0" fontId="17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50" xfId="53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3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wrapText="1"/>
    </xf>
    <xf numFmtId="0" fontId="22" fillId="0" borderId="33" xfId="0" applyFont="1" applyFill="1" applyBorder="1" applyAlignment="1">
      <alignment wrapText="1"/>
    </xf>
    <xf numFmtId="0" fontId="22" fillId="0" borderId="52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31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23" fillId="0" borderId="50" xfId="53" applyFont="1" applyFill="1" applyBorder="1" applyAlignment="1">
      <alignment horizontal="center" vertical="center" wrapText="1"/>
      <protection/>
    </xf>
    <xf numFmtId="0" fontId="9" fillId="0" borderId="50" xfId="0" applyFont="1" applyFill="1" applyBorder="1" applyAlignment="1">
      <alignment horizontal="center" vertical="center" wrapText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50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37" fillId="0" borderId="10" xfId="53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right"/>
    </xf>
    <xf numFmtId="0" fontId="33" fillId="0" borderId="53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2" fillId="0" borderId="54" xfId="0" applyFont="1" applyFill="1" applyBorder="1" applyAlignment="1" applyProtection="1">
      <alignment horizontal="right" vertical="center" wrapText="1"/>
      <protection/>
    </xf>
    <xf numFmtId="0" fontId="32" fillId="0" borderId="55" xfId="0" applyFont="1" applyFill="1" applyBorder="1" applyAlignment="1" applyProtection="1">
      <alignment horizontal="right" vertical="center" wrapText="1"/>
      <protection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 applyProtection="1">
      <alignment horizontal="right" vertical="center" wrapText="1"/>
      <protection/>
    </xf>
    <xf numFmtId="0" fontId="32" fillId="0" borderId="61" xfId="0" applyFont="1" applyFill="1" applyBorder="1" applyAlignment="1" applyProtection="1">
      <alignment horizontal="right" vertical="center" wrapText="1"/>
      <protection/>
    </xf>
    <xf numFmtId="0" fontId="32" fillId="0" borderId="62" xfId="0" applyFont="1" applyFill="1" applyBorder="1" applyAlignment="1" applyProtection="1">
      <alignment horizontal="right" vertical="center" wrapText="1"/>
      <protection/>
    </xf>
    <xf numFmtId="0" fontId="28" fillId="0" borderId="63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65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4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41" xfId="0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 applyProtection="1">
      <alignment horizontal="center" vertical="center"/>
      <protection/>
    </xf>
    <xf numFmtId="196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textRotation="90"/>
      <protection/>
    </xf>
    <xf numFmtId="19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196" fontId="1" fillId="0" borderId="50" xfId="0" applyNumberFormat="1" applyFont="1" applyFill="1" applyBorder="1" applyAlignment="1" applyProtection="1">
      <alignment horizontal="center" vertical="center" wrapText="1"/>
      <protection/>
    </xf>
    <xf numFmtId="196" fontId="1" fillId="0" borderId="52" xfId="0" applyNumberFormat="1" applyFont="1" applyFill="1" applyBorder="1" applyAlignment="1" applyProtection="1">
      <alignment horizontal="center" vertical="center" wrapText="1"/>
      <protection/>
    </xf>
    <xf numFmtId="196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4">
      <selection activeCell="AP27" sqref="AP27:AW30"/>
    </sheetView>
  </sheetViews>
  <sheetFormatPr defaultColWidth="3.25390625" defaultRowHeight="12.75"/>
  <cols>
    <col min="1" max="1" width="5.25390625" style="147" customWidth="1"/>
    <col min="2" max="2" width="3.25390625" style="147" customWidth="1"/>
    <col min="3" max="4" width="4.625" style="147" customWidth="1"/>
    <col min="5" max="5" width="5.375" style="147" customWidth="1"/>
    <col min="6" max="6" width="5.625" style="147" bestFit="1" customWidth="1"/>
    <col min="7" max="7" width="6.875" style="147" customWidth="1"/>
    <col min="8" max="8" width="8.00390625" style="147" customWidth="1"/>
    <col min="9" max="9" width="8.25390625" style="147" customWidth="1"/>
    <col min="10" max="10" width="4.75390625" style="147" customWidth="1"/>
    <col min="11" max="12" width="5.375" style="147" customWidth="1"/>
    <col min="13" max="13" width="6.00390625" style="147" customWidth="1"/>
    <col min="14" max="14" width="4.625" style="147" customWidth="1"/>
    <col min="15" max="15" width="5.625" style="147" customWidth="1"/>
    <col min="16" max="16" width="7.25390625" style="147" customWidth="1"/>
    <col min="17" max="17" width="5.875" style="147" customWidth="1"/>
    <col min="18" max="18" width="4.875" style="147" customWidth="1"/>
    <col min="19" max="20" width="5.00390625" style="147" customWidth="1"/>
    <col min="21" max="21" width="5.375" style="147" customWidth="1"/>
    <col min="22" max="22" width="5.625" style="147" customWidth="1"/>
    <col min="23" max="23" width="5.125" style="147" customWidth="1"/>
    <col min="24" max="24" width="5.25390625" style="147" customWidth="1"/>
    <col min="25" max="25" width="5.125" style="147" customWidth="1"/>
    <col min="26" max="26" width="4.25390625" style="147" customWidth="1"/>
    <col min="27" max="29" width="4.875" style="147" customWidth="1"/>
    <col min="30" max="30" width="3.875" style="147" customWidth="1"/>
    <col min="31" max="31" width="6.25390625" style="147" customWidth="1"/>
    <col min="32" max="32" width="6.00390625" style="147" customWidth="1"/>
    <col min="33" max="33" width="5.75390625" style="147" customWidth="1"/>
    <col min="34" max="34" width="5.625" style="147" customWidth="1"/>
    <col min="35" max="36" width="4.75390625" style="147" customWidth="1"/>
    <col min="37" max="37" width="4.875" style="147" customWidth="1"/>
    <col min="38" max="38" width="4.00390625" style="147" customWidth="1"/>
    <col min="39" max="39" width="5.75390625" style="147" customWidth="1"/>
    <col min="40" max="40" width="6.125" style="147" customWidth="1"/>
    <col min="41" max="41" width="6.00390625" style="147" customWidth="1"/>
    <col min="42" max="42" width="4.125" style="147" customWidth="1"/>
    <col min="43" max="43" width="4.25390625" style="147" customWidth="1"/>
    <col min="44" max="44" width="4.125" style="147" customWidth="1"/>
    <col min="45" max="45" width="4.625" style="147" customWidth="1"/>
    <col min="46" max="46" width="4.75390625" style="147" customWidth="1"/>
    <col min="47" max="47" width="4.625" style="147" customWidth="1"/>
    <col min="48" max="48" width="4.125" style="147" customWidth="1"/>
    <col min="49" max="49" width="4.25390625" style="147" customWidth="1"/>
    <col min="50" max="50" width="4.375" style="147" bestFit="1" customWidth="1"/>
    <col min="51" max="51" width="4.25390625" style="147" customWidth="1"/>
    <col min="52" max="52" width="4.75390625" style="147" customWidth="1"/>
    <col min="53" max="53" width="4.25390625" style="147" bestFit="1" customWidth="1"/>
    <col min="54" max="16384" width="3.25390625" style="147" customWidth="1"/>
  </cols>
  <sheetData>
    <row r="1" spans="1:53" ht="25.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 t="s">
        <v>25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</row>
    <row r="2" spans="1:53" ht="24" customHeight="1">
      <c r="A2" s="245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30.75">
      <c r="A3" s="245" t="s">
        <v>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 t="s">
        <v>1</v>
      </c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</row>
    <row r="4" spans="1:53" ht="26.25" customHeight="1">
      <c r="A4" s="234" t="s">
        <v>194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235" t="s">
        <v>88</v>
      </c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</row>
    <row r="5" spans="1:53" ht="27" customHeight="1">
      <c r="A5" s="238" t="s">
        <v>195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</row>
    <row r="6" spans="1:53" s="153" customFormat="1" ht="18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</row>
    <row r="7" spans="1:53" s="153" customFormat="1" ht="27" customHeight="1">
      <c r="A7" s="239" t="s">
        <v>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 t="s">
        <v>26</v>
      </c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</row>
    <row r="8" spans="1:53" s="153" customFormat="1" ht="26.25" customHeight="1">
      <c r="A8" s="245" t="s">
        <v>91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33" t="s">
        <v>113</v>
      </c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28" t="s">
        <v>125</v>
      </c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</row>
    <row r="9" spans="16:53" s="153" customFormat="1" ht="21.75" customHeight="1">
      <c r="P9" s="233" t="s">
        <v>126</v>
      </c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151"/>
      <c r="AM9" s="151"/>
      <c r="AN9" s="267" t="s">
        <v>27</v>
      </c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</row>
    <row r="10" spans="16:53" s="153" customFormat="1" ht="22.5" customHeight="1">
      <c r="P10" s="233" t="s">
        <v>127</v>
      </c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151"/>
      <c r="AL10" s="151"/>
      <c r="AM10" s="151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</row>
    <row r="11" spans="16:53" s="153" customFormat="1" ht="21.75" customHeight="1">
      <c r="P11" s="230" t="s">
        <v>128</v>
      </c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2"/>
      <c r="AM11" s="232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</row>
    <row r="12" spans="16:53" s="153" customFormat="1" ht="20.25" customHeight="1">
      <c r="P12" s="269" t="s">
        <v>129</v>
      </c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</row>
    <row r="13" spans="16:53" s="153" customFormat="1" ht="21.75" customHeight="1">
      <c r="P13" s="257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</row>
    <row r="14" spans="41:53" s="153" customFormat="1" ht="18.75"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41:53" s="153" customFormat="1" ht="18.75"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41:53" s="153" customFormat="1" ht="18.75"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1:53" ht="25.5">
      <c r="A17" s="259" t="s">
        <v>177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</row>
    <row r="18" spans="1:53" ht="15.75">
      <c r="A18" s="260" t="s">
        <v>2</v>
      </c>
      <c r="B18" s="261" t="s">
        <v>3</v>
      </c>
      <c r="C18" s="261"/>
      <c r="D18" s="261"/>
      <c r="E18" s="261"/>
      <c r="F18" s="261" t="s">
        <v>4</v>
      </c>
      <c r="G18" s="261"/>
      <c r="H18" s="261"/>
      <c r="I18" s="261"/>
      <c r="J18" s="261" t="s">
        <v>5</v>
      </c>
      <c r="K18" s="261"/>
      <c r="L18" s="261"/>
      <c r="M18" s="261"/>
      <c r="N18" s="261" t="s">
        <v>6</v>
      </c>
      <c r="O18" s="261"/>
      <c r="P18" s="261"/>
      <c r="Q18" s="261"/>
      <c r="R18" s="261"/>
      <c r="S18" s="262" t="s">
        <v>7</v>
      </c>
      <c r="T18" s="263"/>
      <c r="U18" s="263"/>
      <c r="V18" s="263"/>
      <c r="W18" s="264"/>
      <c r="X18" s="261" t="s">
        <v>8</v>
      </c>
      <c r="Y18" s="261"/>
      <c r="Z18" s="261"/>
      <c r="AA18" s="261"/>
      <c r="AB18" s="261" t="s">
        <v>9</v>
      </c>
      <c r="AC18" s="261"/>
      <c r="AD18" s="261"/>
      <c r="AE18" s="261"/>
      <c r="AF18" s="261" t="s">
        <v>10</v>
      </c>
      <c r="AG18" s="261"/>
      <c r="AH18" s="261"/>
      <c r="AI18" s="261"/>
      <c r="AJ18" s="262" t="s">
        <v>11</v>
      </c>
      <c r="AK18" s="263"/>
      <c r="AL18" s="263"/>
      <c r="AM18" s="263"/>
      <c r="AN18" s="264"/>
      <c r="AO18" s="261" t="s">
        <v>12</v>
      </c>
      <c r="AP18" s="261"/>
      <c r="AQ18" s="261"/>
      <c r="AR18" s="261"/>
      <c r="AS18" s="261" t="s">
        <v>24</v>
      </c>
      <c r="AT18" s="261"/>
      <c r="AU18" s="261"/>
      <c r="AV18" s="261"/>
      <c r="AW18" s="261" t="s">
        <v>13</v>
      </c>
      <c r="AX18" s="261"/>
      <c r="AY18" s="261"/>
      <c r="AZ18" s="261"/>
      <c r="BA18" s="261"/>
    </row>
    <row r="19" spans="1:53" ht="15.75">
      <c r="A19" s="260"/>
      <c r="B19" s="157">
        <v>1</v>
      </c>
      <c r="C19" s="157">
        <v>2</v>
      </c>
      <c r="D19" s="157">
        <v>3</v>
      </c>
      <c r="E19" s="157">
        <v>4</v>
      </c>
      <c r="F19" s="157">
        <v>5</v>
      </c>
      <c r="G19" s="157">
        <v>6</v>
      </c>
      <c r="H19" s="157">
        <v>7</v>
      </c>
      <c r="I19" s="157">
        <v>8</v>
      </c>
      <c r="J19" s="157">
        <v>9</v>
      </c>
      <c r="K19" s="157">
        <v>10</v>
      </c>
      <c r="L19" s="157">
        <v>11</v>
      </c>
      <c r="M19" s="157">
        <v>12</v>
      </c>
      <c r="N19" s="157">
        <v>13</v>
      </c>
      <c r="O19" s="157">
        <v>14</v>
      </c>
      <c r="P19" s="157">
        <v>15</v>
      </c>
      <c r="Q19" s="157">
        <v>16</v>
      </c>
      <c r="R19" s="157">
        <v>17</v>
      </c>
      <c r="S19" s="157">
        <v>18</v>
      </c>
      <c r="T19" s="157">
        <v>19</v>
      </c>
      <c r="U19" s="157">
        <v>20</v>
      </c>
      <c r="V19" s="157">
        <v>21</v>
      </c>
      <c r="W19" s="157">
        <v>22</v>
      </c>
      <c r="X19" s="157">
        <v>23</v>
      </c>
      <c r="Y19" s="157">
        <v>24</v>
      </c>
      <c r="Z19" s="157">
        <v>25</v>
      </c>
      <c r="AA19" s="157">
        <v>26</v>
      </c>
      <c r="AB19" s="157">
        <v>27</v>
      </c>
      <c r="AC19" s="157">
        <v>28</v>
      </c>
      <c r="AD19" s="157">
        <v>29</v>
      </c>
      <c r="AE19" s="157">
        <v>30</v>
      </c>
      <c r="AF19" s="157">
        <v>31</v>
      </c>
      <c r="AG19" s="157">
        <v>32</v>
      </c>
      <c r="AH19" s="157">
        <v>33</v>
      </c>
      <c r="AI19" s="157">
        <v>34</v>
      </c>
      <c r="AJ19" s="157">
        <v>35</v>
      </c>
      <c r="AK19" s="157">
        <v>36</v>
      </c>
      <c r="AL19" s="157">
        <v>37</v>
      </c>
      <c r="AM19" s="157">
        <v>38</v>
      </c>
      <c r="AN19" s="157">
        <v>39</v>
      </c>
      <c r="AO19" s="157">
        <v>40</v>
      </c>
      <c r="AP19" s="157">
        <v>41</v>
      </c>
      <c r="AQ19" s="157">
        <v>42</v>
      </c>
      <c r="AR19" s="157">
        <v>43</v>
      </c>
      <c r="AS19" s="157">
        <v>44</v>
      </c>
      <c r="AT19" s="157">
        <v>45</v>
      </c>
      <c r="AU19" s="157">
        <v>46</v>
      </c>
      <c r="AV19" s="157">
        <v>47</v>
      </c>
      <c r="AW19" s="157">
        <v>48</v>
      </c>
      <c r="AX19" s="157">
        <v>49</v>
      </c>
      <c r="AY19" s="157">
        <v>50</v>
      </c>
      <c r="AZ19" s="157">
        <v>51</v>
      </c>
      <c r="BA19" s="157">
        <v>52</v>
      </c>
    </row>
    <row r="20" spans="1:53" ht="15.75">
      <c r="A20" s="156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102</v>
      </c>
      <c r="AD20" s="1" t="s">
        <v>103</v>
      </c>
      <c r="AE20" s="1" t="s">
        <v>103</v>
      </c>
      <c r="AF20" s="1" t="s">
        <v>103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6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8" t="s">
        <v>112</v>
      </c>
      <c r="S21" s="60"/>
      <c r="T21" s="158"/>
      <c r="U21" s="158"/>
      <c r="V21" s="159"/>
      <c r="W21" s="159"/>
      <c r="X21" s="159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1"/>
    </row>
    <row r="22" spans="1:53" ht="15.75">
      <c r="A22" s="162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63"/>
      <c r="T22" s="164"/>
      <c r="U22" s="164"/>
      <c r="V22" s="165"/>
      <c r="W22" s="165"/>
      <c r="X22" s="165"/>
      <c r="Y22" s="165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</row>
    <row r="23" spans="1:52" ht="20.25" customHeight="1">
      <c r="A23" s="265" t="s">
        <v>191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167"/>
    </row>
    <row r="24" spans="1:52" ht="20.25">
      <c r="A24" s="166"/>
      <c r="B24" s="166"/>
      <c r="C24" s="166"/>
      <c r="D24" s="166"/>
      <c r="E24" s="166"/>
      <c r="F24" s="166"/>
      <c r="G24" s="166"/>
      <c r="H24" s="166"/>
      <c r="I24" s="166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7"/>
      <c r="AW24" s="167"/>
      <c r="AX24" s="167"/>
      <c r="AY24" s="167"/>
      <c r="AZ24" s="167"/>
    </row>
    <row r="25" spans="1:52" ht="15.75">
      <c r="A25" s="169"/>
      <c r="B25" s="169"/>
      <c r="C25" s="169"/>
      <c r="D25" s="169"/>
      <c r="E25" s="169"/>
      <c r="F25" s="169"/>
      <c r="G25" s="169"/>
      <c r="H25" s="169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67"/>
      <c r="AW25" s="167"/>
      <c r="AX25" s="167"/>
      <c r="AY25" s="167"/>
      <c r="AZ25" s="167"/>
    </row>
    <row r="26" spans="1:53" ht="23.25">
      <c r="A26" s="171" t="s">
        <v>178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3"/>
      <c r="AX26" s="173"/>
      <c r="AY26" s="173"/>
      <c r="AZ26" s="173"/>
      <c r="BA26" s="174"/>
    </row>
    <row r="27" spans="1:53" ht="15.75" customHeight="1">
      <c r="A27" s="305" t="s">
        <v>2</v>
      </c>
      <c r="B27" s="250"/>
      <c r="C27" s="306" t="s">
        <v>18</v>
      </c>
      <c r="D27" s="249"/>
      <c r="E27" s="249"/>
      <c r="F27" s="250"/>
      <c r="G27" s="248" t="s">
        <v>114</v>
      </c>
      <c r="H27" s="249"/>
      <c r="I27" s="250"/>
      <c r="J27" s="248" t="s">
        <v>19</v>
      </c>
      <c r="K27" s="249"/>
      <c r="L27" s="249"/>
      <c r="M27" s="250"/>
      <c r="N27" s="309" t="s">
        <v>58</v>
      </c>
      <c r="O27" s="310"/>
      <c r="P27" s="310"/>
      <c r="Q27" s="248" t="s">
        <v>193</v>
      </c>
      <c r="R27" s="297"/>
      <c r="S27" s="298"/>
      <c r="T27" s="248" t="s">
        <v>20</v>
      </c>
      <c r="U27" s="249"/>
      <c r="V27" s="250"/>
      <c r="W27" s="248" t="s">
        <v>28</v>
      </c>
      <c r="X27" s="249"/>
      <c r="Y27" s="250"/>
      <c r="Z27" s="175"/>
      <c r="AA27" s="311" t="s">
        <v>29</v>
      </c>
      <c r="AB27" s="312"/>
      <c r="AC27" s="312"/>
      <c r="AD27" s="312"/>
      <c r="AE27" s="288"/>
      <c r="AF27" s="248" t="s">
        <v>101</v>
      </c>
      <c r="AG27" s="312"/>
      <c r="AH27" s="288"/>
      <c r="AI27" s="248" t="s">
        <v>30</v>
      </c>
      <c r="AJ27" s="249"/>
      <c r="AK27" s="288"/>
      <c r="AL27" s="176"/>
      <c r="AM27" s="270" t="s">
        <v>179</v>
      </c>
      <c r="AN27" s="271"/>
      <c r="AO27" s="272"/>
      <c r="AP27" s="279" t="s">
        <v>192</v>
      </c>
      <c r="AQ27" s="280"/>
      <c r="AR27" s="280"/>
      <c r="AS27" s="280"/>
      <c r="AT27" s="280"/>
      <c r="AU27" s="280"/>
      <c r="AV27" s="280"/>
      <c r="AW27" s="280"/>
      <c r="AX27" s="286" t="s">
        <v>101</v>
      </c>
      <c r="AY27" s="286"/>
      <c r="AZ27" s="286"/>
      <c r="BA27" s="287"/>
    </row>
    <row r="28" spans="1:53" ht="15.75" customHeight="1">
      <c r="A28" s="251"/>
      <c r="B28" s="253"/>
      <c r="C28" s="251"/>
      <c r="D28" s="252"/>
      <c r="E28" s="252"/>
      <c r="F28" s="253"/>
      <c r="G28" s="251"/>
      <c r="H28" s="252"/>
      <c r="I28" s="253"/>
      <c r="J28" s="251"/>
      <c r="K28" s="252"/>
      <c r="L28" s="252"/>
      <c r="M28" s="253"/>
      <c r="N28" s="310"/>
      <c r="O28" s="310"/>
      <c r="P28" s="310"/>
      <c r="Q28" s="299"/>
      <c r="R28" s="300"/>
      <c r="S28" s="301"/>
      <c r="T28" s="251"/>
      <c r="U28" s="252"/>
      <c r="V28" s="253"/>
      <c r="W28" s="251"/>
      <c r="X28" s="252"/>
      <c r="Y28" s="253"/>
      <c r="Z28" s="175"/>
      <c r="AA28" s="313"/>
      <c r="AB28" s="314"/>
      <c r="AC28" s="314"/>
      <c r="AD28" s="314"/>
      <c r="AE28" s="290"/>
      <c r="AF28" s="313"/>
      <c r="AG28" s="314"/>
      <c r="AH28" s="290"/>
      <c r="AI28" s="251"/>
      <c r="AJ28" s="289"/>
      <c r="AK28" s="290"/>
      <c r="AL28" s="177"/>
      <c r="AM28" s="273"/>
      <c r="AN28" s="274"/>
      <c r="AO28" s="275"/>
      <c r="AP28" s="279"/>
      <c r="AQ28" s="280"/>
      <c r="AR28" s="280"/>
      <c r="AS28" s="280"/>
      <c r="AT28" s="280"/>
      <c r="AU28" s="280"/>
      <c r="AV28" s="280"/>
      <c r="AW28" s="280"/>
      <c r="AX28" s="286"/>
      <c r="AY28" s="286"/>
      <c r="AZ28" s="286"/>
      <c r="BA28" s="287"/>
    </row>
    <row r="29" spans="1:53" ht="50.25" customHeight="1">
      <c r="A29" s="254"/>
      <c r="B29" s="256"/>
      <c r="C29" s="254"/>
      <c r="D29" s="255"/>
      <c r="E29" s="255"/>
      <c r="F29" s="256"/>
      <c r="G29" s="254"/>
      <c r="H29" s="255"/>
      <c r="I29" s="256"/>
      <c r="J29" s="254"/>
      <c r="K29" s="255"/>
      <c r="L29" s="255"/>
      <c r="M29" s="256"/>
      <c r="N29" s="310"/>
      <c r="O29" s="310"/>
      <c r="P29" s="310"/>
      <c r="Q29" s="302"/>
      <c r="R29" s="303"/>
      <c r="S29" s="304"/>
      <c r="T29" s="254"/>
      <c r="U29" s="255"/>
      <c r="V29" s="256"/>
      <c r="W29" s="254"/>
      <c r="X29" s="255"/>
      <c r="Y29" s="256"/>
      <c r="Z29" s="175"/>
      <c r="AA29" s="291"/>
      <c r="AB29" s="292"/>
      <c r="AC29" s="292"/>
      <c r="AD29" s="292"/>
      <c r="AE29" s="293"/>
      <c r="AF29" s="291"/>
      <c r="AG29" s="292"/>
      <c r="AH29" s="293"/>
      <c r="AI29" s="291"/>
      <c r="AJ29" s="292"/>
      <c r="AK29" s="293"/>
      <c r="AL29" s="177"/>
      <c r="AM29" s="273"/>
      <c r="AN29" s="274"/>
      <c r="AO29" s="275"/>
      <c r="AP29" s="279"/>
      <c r="AQ29" s="280"/>
      <c r="AR29" s="280"/>
      <c r="AS29" s="280"/>
      <c r="AT29" s="280"/>
      <c r="AU29" s="280"/>
      <c r="AV29" s="280"/>
      <c r="AW29" s="280"/>
      <c r="AX29" s="286"/>
      <c r="AY29" s="286"/>
      <c r="AZ29" s="286"/>
      <c r="BA29" s="287"/>
    </row>
    <row r="30" spans="1:53" ht="20.25">
      <c r="A30" s="247">
        <v>1</v>
      </c>
      <c r="B30" s="294"/>
      <c r="C30" s="247">
        <v>33</v>
      </c>
      <c r="D30" s="247"/>
      <c r="E30" s="247"/>
      <c r="F30" s="247"/>
      <c r="G30" s="247">
        <v>6</v>
      </c>
      <c r="H30" s="247"/>
      <c r="I30" s="247"/>
      <c r="J30" s="247"/>
      <c r="K30" s="294"/>
      <c r="L30" s="294"/>
      <c r="M30" s="294"/>
      <c r="N30" s="247"/>
      <c r="O30" s="294"/>
      <c r="P30" s="294"/>
      <c r="Q30" s="295"/>
      <c r="R30" s="296"/>
      <c r="S30" s="296"/>
      <c r="T30" s="247">
        <v>13</v>
      </c>
      <c r="U30" s="294"/>
      <c r="V30" s="294"/>
      <c r="W30" s="247">
        <v>52</v>
      </c>
      <c r="X30" s="294"/>
      <c r="Y30" s="294"/>
      <c r="Z30" s="175"/>
      <c r="AA30" s="307" t="s">
        <v>22</v>
      </c>
      <c r="AB30" s="284"/>
      <c r="AC30" s="284"/>
      <c r="AD30" s="284"/>
      <c r="AE30" s="308"/>
      <c r="AF30" s="283">
        <v>3</v>
      </c>
      <c r="AG30" s="284"/>
      <c r="AH30" s="285"/>
      <c r="AI30" s="283">
        <v>4</v>
      </c>
      <c r="AJ30" s="284"/>
      <c r="AK30" s="285"/>
      <c r="AL30" s="177"/>
      <c r="AM30" s="276"/>
      <c r="AN30" s="277"/>
      <c r="AO30" s="278"/>
      <c r="AP30" s="281"/>
      <c r="AQ30" s="282"/>
      <c r="AR30" s="282"/>
      <c r="AS30" s="282"/>
      <c r="AT30" s="282"/>
      <c r="AU30" s="282"/>
      <c r="AV30" s="282"/>
      <c r="AW30" s="282"/>
      <c r="AX30" s="286"/>
      <c r="AY30" s="286"/>
      <c r="AZ30" s="286"/>
      <c r="BA30" s="287"/>
    </row>
    <row r="31" spans="1:53" ht="20.25" customHeight="1">
      <c r="A31" s="326">
        <v>2</v>
      </c>
      <c r="B31" s="327"/>
      <c r="C31" s="326"/>
      <c r="D31" s="327"/>
      <c r="E31" s="327"/>
      <c r="F31" s="327"/>
      <c r="G31" s="326"/>
      <c r="H31" s="327"/>
      <c r="I31" s="327"/>
      <c r="J31" s="247">
        <v>4</v>
      </c>
      <c r="K31" s="294"/>
      <c r="L31" s="294"/>
      <c r="M31" s="294"/>
      <c r="N31" s="247">
        <v>12</v>
      </c>
      <c r="O31" s="294"/>
      <c r="P31" s="294"/>
      <c r="Q31" s="295">
        <v>1</v>
      </c>
      <c r="R31" s="296"/>
      <c r="S31" s="296"/>
      <c r="T31" s="247"/>
      <c r="U31" s="294"/>
      <c r="V31" s="294"/>
      <c r="W31" s="326">
        <f>C31+G31+J31+N31+Q31+T31</f>
        <v>17</v>
      </c>
      <c r="X31" s="327"/>
      <c r="Y31" s="327"/>
      <c r="Z31" s="175"/>
      <c r="AA31" s="317"/>
      <c r="AB31" s="324"/>
      <c r="AC31" s="324"/>
      <c r="AD31" s="324"/>
      <c r="AE31" s="325"/>
      <c r="AF31" s="317"/>
      <c r="AG31" s="318"/>
      <c r="AH31" s="319"/>
      <c r="AI31" s="317"/>
      <c r="AJ31" s="318"/>
      <c r="AK31" s="319"/>
      <c r="AL31" s="178"/>
      <c r="AM31" s="323">
        <v>1</v>
      </c>
      <c r="AN31" s="323"/>
      <c r="AO31" s="323"/>
      <c r="AP31" s="295" t="s">
        <v>180</v>
      </c>
      <c r="AQ31" s="295"/>
      <c r="AR31" s="295"/>
      <c r="AS31" s="295"/>
      <c r="AT31" s="295"/>
      <c r="AU31" s="295"/>
      <c r="AV31" s="295"/>
      <c r="AW31" s="295"/>
      <c r="AX31" s="315">
        <v>3</v>
      </c>
      <c r="AY31" s="316"/>
      <c r="AZ31" s="316"/>
      <c r="BA31" s="298"/>
    </row>
    <row r="32" spans="1:53" ht="50.25" customHeight="1">
      <c r="A32" s="329" t="s">
        <v>21</v>
      </c>
      <c r="B32" s="330"/>
      <c r="C32" s="326">
        <v>34</v>
      </c>
      <c r="D32" s="327"/>
      <c r="E32" s="327"/>
      <c r="F32" s="327"/>
      <c r="G32" s="326">
        <f>G30+G31</f>
        <v>6</v>
      </c>
      <c r="H32" s="327"/>
      <c r="I32" s="327"/>
      <c r="J32" s="326">
        <v>4</v>
      </c>
      <c r="K32" s="327"/>
      <c r="L32" s="327"/>
      <c r="M32" s="327"/>
      <c r="N32" s="326">
        <v>12</v>
      </c>
      <c r="O32" s="327"/>
      <c r="P32" s="327"/>
      <c r="Q32" s="295">
        <v>1</v>
      </c>
      <c r="R32" s="328"/>
      <c r="S32" s="328"/>
      <c r="T32" s="283">
        <f>T30+T31</f>
        <v>13</v>
      </c>
      <c r="U32" s="284"/>
      <c r="V32" s="308"/>
      <c r="W32" s="283">
        <f>W30+W31</f>
        <v>69</v>
      </c>
      <c r="X32" s="284"/>
      <c r="Y32" s="308"/>
      <c r="Z32" s="175"/>
      <c r="AA32" s="291"/>
      <c r="AB32" s="292"/>
      <c r="AC32" s="292"/>
      <c r="AD32" s="292"/>
      <c r="AE32" s="293"/>
      <c r="AF32" s="320"/>
      <c r="AG32" s="321"/>
      <c r="AH32" s="322"/>
      <c r="AI32" s="320"/>
      <c r="AJ32" s="321"/>
      <c r="AK32" s="322"/>
      <c r="AL32" s="179"/>
      <c r="AM32" s="323"/>
      <c r="AN32" s="323"/>
      <c r="AO32" s="323"/>
      <c r="AP32" s="294"/>
      <c r="AQ32" s="294"/>
      <c r="AR32" s="294"/>
      <c r="AS32" s="294"/>
      <c r="AT32" s="294"/>
      <c r="AU32" s="294"/>
      <c r="AV32" s="294"/>
      <c r="AW32" s="294"/>
      <c r="AX32" s="302"/>
      <c r="AY32" s="303"/>
      <c r="AZ32" s="303"/>
      <c r="BA32" s="304"/>
    </row>
  </sheetData>
  <sheetProtection/>
  <mergeCells count="83"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4:O4"/>
    <mergeCell ref="AN4:BA7"/>
    <mergeCell ref="A5:O5"/>
    <mergeCell ref="A7:O7"/>
    <mergeCell ref="P7:AM7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view="pageBreakPreview" zoomScale="70" zoomScaleNormal="77" zoomScaleSheetLayoutView="70" zoomScalePageLayoutView="0" workbookViewId="0" topLeftCell="A1">
      <selection activeCell="B17" sqref="B17"/>
    </sheetView>
  </sheetViews>
  <sheetFormatPr defaultColWidth="9.00390625" defaultRowHeight="12.75"/>
  <cols>
    <col min="1" max="1" width="9.125" style="76" customWidth="1"/>
    <col min="2" max="2" width="76.25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6" width="9.125" style="76" customWidth="1"/>
    <col min="17" max="17" width="10.25390625" style="76" customWidth="1"/>
    <col min="18" max="19" width="0" style="76" hidden="1" customWidth="1"/>
    <col min="20" max="16384" width="9.125" style="76" customWidth="1"/>
  </cols>
  <sheetData>
    <row r="1" spans="1:17" s="75" customFormat="1" ht="18.75">
      <c r="A1" s="374" t="s">
        <v>182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s="75" customFormat="1" ht="30" customHeight="1">
      <c r="A2" s="379" t="s">
        <v>31</v>
      </c>
      <c r="B2" s="366" t="s">
        <v>32</v>
      </c>
      <c r="C2" s="369" t="s">
        <v>93</v>
      </c>
      <c r="D2" s="369"/>
      <c r="E2" s="370"/>
      <c r="F2" s="370"/>
      <c r="G2" s="360" t="s">
        <v>33</v>
      </c>
      <c r="H2" s="366" t="s">
        <v>34</v>
      </c>
      <c r="I2" s="366"/>
      <c r="J2" s="366"/>
      <c r="K2" s="366"/>
      <c r="L2" s="366"/>
      <c r="M2" s="352"/>
      <c r="N2" s="380" t="s">
        <v>104</v>
      </c>
      <c r="O2" s="381"/>
      <c r="P2" s="381"/>
      <c r="Q2" s="382"/>
    </row>
    <row r="3" spans="1:17" s="75" customFormat="1" ht="15.75">
      <c r="A3" s="379"/>
      <c r="B3" s="366"/>
      <c r="C3" s="369"/>
      <c r="D3" s="369"/>
      <c r="E3" s="370"/>
      <c r="F3" s="370"/>
      <c r="G3" s="360"/>
      <c r="H3" s="360" t="s">
        <v>35</v>
      </c>
      <c r="I3" s="365" t="s">
        <v>36</v>
      </c>
      <c r="J3" s="365"/>
      <c r="K3" s="365"/>
      <c r="L3" s="365"/>
      <c r="M3" s="360" t="s">
        <v>37</v>
      </c>
      <c r="N3" s="366" t="s">
        <v>38</v>
      </c>
      <c r="O3" s="352"/>
      <c r="P3" s="352"/>
      <c r="Q3" s="56" t="s">
        <v>66</v>
      </c>
    </row>
    <row r="4" spans="1:17" s="75" customFormat="1" ht="12.75">
      <c r="A4" s="379"/>
      <c r="B4" s="366"/>
      <c r="C4" s="369"/>
      <c r="D4" s="369"/>
      <c r="E4" s="370"/>
      <c r="F4" s="370"/>
      <c r="G4" s="360"/>
      <c r="H4" s="352"/>
      <c r="I4" s="360" t="s">
        <v>39</v>
      </c>
      <c r="J4" s="366" t="s">
        <v>40</v>
      </c>
      <c r="K4" s="352"/>
      <c r="L4" s="352"/>
      <c r="M4" s="352"/>
      <c r="N4" s="365" t="s">
        <v>94</v>
      </c>
      <c r="O4" s="364"/>
      <c r="P4" s="364"/>
      <c r="Q4" s="365" t="s">
        <v>95</v>
      </c>
    </row>
    <row r="5" spans="1:17" s="75" customFormat="1" ht="12.75">
      <c r="A5" s="379"/>
      <c r="B5" s="366"/>
      <c r="C5" s="360" t="s">
        <v>41</v>
      </c>
      <c r="D5" s="360" t="s">
        <v>42</v>
      </c>
      <c r="E5" s="363" t="s">
        <v>43</v>
      </c>
      <c r="F5" s="363"/>
      <c r="G5" s="360"/>
      <c r="H5" s="352"/>
      <c r="I5" s="364"/>
      <c r="J5" s="360" t="s">
        <v>44</v>
      </c>
      <c r="K5" s="360" t="s">
        <v>45</v>
      </c>
      <c r="L5" s="360" t="s">
        <v>46</v>
      </c>
      <c r="M5" s="352"/>
      <c r="N5" s="364"/>
      <c r="O5" s="364"/>
      <c r="P5" s="364"/>
      <c r="Q5" s="364"/>
    </row>
    <row r="6" spans="1:17" s="75" customFormat="1" ht="15.75">
      <c r="A6" s="379"/>
      <c r="B6" s="366"/>
      <c r="C6" s="360"/>
      <c r="D6" s="360"/>
      <c r="E6" s="363"/>
      <c r="F6" s="363"/>
      <c r="G6" s="360"/>
      <c r="H6" s="352"/>
      <c r="I6" s="364"/>
      <c r="J6" s="360"/>
      <c r="K6" s="360"/>
      <c r="L6" s="360"/>
      <c r="M6" s="352"/>
      <c r="N6" s="4">
        <v>1</v>
      </c>
      <c r="O6" s="4" t="s">
        <v>96</v>
      </c>
      <c r="P6" s="4" t="s">
        <v>97</v>
      </c>
      <c r="Q6" s="4">
        <v>3</v>
      </c>
    </row>
    <row r="7" spans="1:17" s="75" customFormat="1" ht="31.5" customHeight="1">
      <c r="A7" s="379"/>
      <c r="B7" s="366"/>
      <c r="C7" s="360"/>
      <c r="D7" s="360"/>
      <c r="E7" s="377" t="s">
        <v>47</v>
      </c>
      <c r="F7" s="378" t="s">
        <v>48</v>
      </c>
      <c r="G7" s="360"/>
      <c r="H7" s="352"/>
      <c r="I7" s="364"/>
      <c r="J7" s="360"/>
      <c r="K7" s="360"/>
      <c r="L7" s="360"/>
      <c r="M7" s="352"/>
      <c r="N7" s="366" t="s">
        <v>105</v>
      </c>
      <c r="O7" s="352"/>
      <c r="P7" s="352"/>
      <c r="Q7" s="56"/>
    </row>
    <row r="8" spans="1:17" s="75" customFormat="1" ht="38.25" customHeight="1">
      <c r="A8" s="379"/>
      <c r="B8" s="366"/>
      <c r="C8" s="360"/>
      <c r="D8" s="360"/>
      <c r="E8" s="377"/>
      <c r="F8" s="377"/>
      <c r="G8" s="360"/>
      <c r="H8" s="352"/>
      <c r="I8" s="364"/>
      <c r="J8" s="360"/>
      <c r="K8" s="360"/>
      <c r="L8" s="360"/>
      <c r="M8" s="352"/>
      <c r="N8" s="5">
        <v>15</v>
      </c>
      <c r="O8" s="5">
        <v>9</v>
      </c>
      <c r="P8" s="5">
        <v>9</v>
      </c>
      <c r="Q8" s="5">
        <v>15</v>
      </c>
    </row>
    <row r="9" spans="1:17" s="75" customFormat="1" ht="16.5" thickBot="1">
      <c r="A9" s="14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14</v>
      </c>
    </row>
    <row r="10" spans="1:17" s="75" customFormat="1" ht="17.25" customHeight="1">
      <c r="A10" s="371" t="s">
        <v>130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</row>
    <row r="11" spans="1:17" ht="17.25" customHeight="1" thickBot="1">
      <c r="A11" s="372" t="s">
        <v>131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</row>
    <row r="12" spans="1:19" s="77" customFormat="1" ht="16.5" customHeight="1">
      <c r="A12" s="41" t="s">
        <v>67</v>
      </c>
      <c r="B12" s="104" t="s">
        <v>52</v>
      </c>
      <c r="C12" s="105"/>
      <c r="D12" s="105"/>
      <c r="E12" s="105"/>
      <c r="F12" s="106"/>
      <c r="G12" s="71">
        <f>SUM(G13:G15)</f>
        <v>3.5</v>
      </c>
      <c r="H12" s="107">
        <f aca="true" t="shared" si="0" ref="H12:H17">G12*30</f>
        <v>105</v>
      </c>
      <c r="I12" s="105">
        <v>70</v>
      </c>
      <c r="J12" s="105"/>
      <c r="K12" s="105"/>
      <c r="L12" s="105">
        <v>70</v>
      </c>
      <c r="M12" s="105">
        <f aca="true" t="shared" si="1" ref="M12:M17">H12-I12</f>
        <v>35</v>
      </c>
      <c r="N12" s="105"/>
      <c r="O12" s="105"/>
      <c r="P12" s="9"/>
      <c r="Q12" s="107"/>
      <c r="R12" s="105"/>
      <c r="S12" s="108"/>
    </row>
    <row r="13" spans="1:19" s="78" customFormat="1" ht="15.75">
      <c r="A13" s="41" t="s">
        <v>68</v>
      </c>
      <c r="B13" s="58" t="s">
        <v>52</v>
      </c>
      <c r="C13" s="9"/>
      <c r="D13" s="9">
        <v>1</v>
      </c>
      <c r="E13" s="9"/>
      <c r="F13" s="4"/>
      <c r="G13" s="71">
        <v>1.5</v>
      </c>
      <c r="H13" s="8">
        <f t="shared" si="0"/>
        <v>45</v>
      </c>
      <c r="I13" s="9">
        <v>30</v>
      </c>
      <c r="J13" s="9"/>
      <c r="K13" s="9"/>
      <c r="L13" s="9">
        <v>30</v>
      </c>
      <c r="M13" s="9">
        <f t="shared" si="1"/>
        <v>15</v>
      </c>
      <c r="N13" s="9">
        <v>2</v>
      </c>
      <c r="O13" s="9"/>
      <c r="P13" s="9"/>
      <c r="Q13" s="8"/>
      <c r="R13" s="9"/>
      <c r="S13" s="109"/>
    </row>
    <row r="14" spans="1:19" s="78" customFormat="1" ht="15.75">
      <c r="A14" s="41" t="s">
        <v>69</v>
      </c>
      <c r="B14" s="58" t="s">
        <v>52</v>
      </c>
      <c r="C14" s="9"/>
      <c r="D14" s="9"/>
      <c r="E14" s="9"/>
      <c r="F14" s="4"/>
      <c r="G14" s="71">
        <v>1</v>
      </c>
      <c r="H14" s="8">
        <f t="shared" si="0"/>
        <v>30</v>
      </c>
      <c r="I14" s="9">
        <v>10</v>
      </c>
      <c r="J14" s="9"/>
      <c r="K14" s="9"/>
      <c r="L14" s="9">
        <v>10</v>
      </c>
      <c r="M14" s="9">
        <f t="shared" si="1"/>
        <v>20</v>
      </c>
      <c r="N14" s="9"/>
      <c r="O14" s="9">
        <v>1</v>
      </c>
      <c r="P14" s="9"/>
      <c r="Q14" s="8"/>
      <c r="R14" s="9">
        <v>1</v>
      </c>
      <c r="S14" s="109"/>
    </row>
    <row r="15" spans="1:19" s="78" customFormat="1" ht="15.75">
      <c r="A15" s="41" t="s">
        <v>143</v>
      </c>
      <c r="B15" s="110" t="s">
        <v>52</v>
      </c>
      <c r="C15" s="19" t="s">
        <v>97</v>
      </c>
      <c r="D15" s="19"/>
      <c r="E15" s="19"/>
      <c r="F15" s="111"/>
      <c r="G15" s="71">
        <v>1</v>
      </c>
      <c r="H15" s="55">
        <f t="shared" si="0"/>
        <v>30</v>
      </c>
      <c r="I15" s="19">
        <v>10</v>
      </c>
      <c r="J15" s="19"/>
      <c r="K15" s="19"/>
      <c r="L15" s="19">
        <v>10</v>
      </c>
      <c r="M15" s="19">
        <f t="shared" si="1"/>
        <v>20</v>
      </c>
      <c r="N15" s="19"/>
      <c r="O15" s="19"/>
      <c r="P15" s="9">
        <v>1</v>
      </c>
      <c r="Q15" s="55"/>
      <c r="R15" s="19"/>
      <c r="S15" s="112">
        <v>1</v>
      </c>
    </row>
    <row r="16" spans="1:17" s="78" customFormat="1" ht="15.75">
      <c r="A16" s="62" t="s">
        <v>70</v>
      </c>
      <c r="B16" s="64" t="s">
        <v>72</v>
      </c>
      <c r="C16" s="46"/>
      <c r="D16" s="9">
        <v>1</v>
      </c>
      <c r="E16" s="46"/>
      <c r="F16" s="46"/>
      <c r="G16" s="12">
        <v>3</v>
      </c>
      <c r="H16" s="9">
        <f t="shared" si="0"/>
        <v>90</v>
      </c>
      <c r="I16" s="9">
        <f>SUMPRODUCT(N16:P16,$N$8:$P$8)</f>
        <v>30</v>
      </c>
      <c r="J16" s="9">
        <v>15</v>
      </c>
      <c r="K16" s="9"/>
      <c r="L16" s="9">
        <v>15</v>
      </c>
      <c r="M16" s="9">
        <f t="shared" si="1"/>
        <v>60</v>
      </c>
      <c r="N16" s="12">
        <v>2</v>
      </c>
      <c r="O16" s="13"/>
      <c r="P16" s="46"/>
      <c r="Q16" s="37"/>
    </row>
    <row r="17" spans="1:17" s="78" customFormat="1" ht="16.5" thickBot="1">
      <c r="A17" s="62" t="s">
        <v>71</v>
      </c>
      <c r="B17" s="60" t="s">
        <v>51</v>
      </c>
      <c r="C17" s="9">
        <v>1</v>
      </c>
      <c r="D17" s="12"/>
      <c r="E17" s="29"/>
      <c r="F17" s="56"/>
      <c r="G17" s="12">
        <v>3</v>
      </c>
      <c r="H17" s="9">
        <f t="shared" si="0"/>
        <v>90</v>
      </c>
      <c r="I17" s="9">
        <f>SUMPRODUCT(N17:P17,$N$8:$P$8)</f>
        <v>30</v>
      </c>
      <c r="J17" s="9">
        <v>20</v>
      </c>
      <c r="K17" s="9"/>
      <c r="L17" s="9">
        <v>10</v>
      </c>
      <c r="M17" s="9">
        <f t="shared" si="1"/>
        <v>60</v>
      </c>
      <c r="N17" s="12">
        <v>2</v>
      </c>
      <c r="O17" s="71"/>
      <c r="P17" s="9"/>
      <c r="Q17" s="37"/>
    </row>
    <row r="18" spans="1:17" s="75" customFormat="1" ht="16.5" thickBot="1">
      <c r="A18" s="33"/>
      <c r="B18" s="16" t="s">
        <v>115</v>
      </c>
      <c r="C18" s="17"/>
      <c r="D18" s="17"/>
      <c r="E18" s="17"/>
      <c r="F18" s="18"/>
      <c r="G18" s="113">
        <f aca="true" t="shared" si="2" ref="G18:M18">SUM(G12,G16,G17)</f>
        <v>9.5</v>
      </c>
      <c r="H18" s="113">
        <f t="shared" si="2"/>
        <v>285</v>
      </c>
      <c r="I18" s="113">
        <f t="shared" si="2"/>
        <v>130</v>
      </c>
      <c r="J18" s="113">
        <f t="shared" si="2"/>
        <v>35</v>
      </c>
      <c r="K18" s="113">
        <f t="shared" si="2"/>
        <v>0</v>
      </c>
      <c r="L18" s="113">
        <f t="shared" si="2"/>
        <v>95</v>
      </c>
      <c r="M18" s="113">
        <f t="shared" si="2"/>
        <v>155</v>
      </c>
      <c r="N18" s="67">
        <f>SUM(N12:N17)</f>
        <v>6</v>
      </c>
      <c r="O18" s="67">
        <f>SUM(O12:O17)</f>
        <v>1</v>
      </c>
      <c r="P18" s="68">
        <f>SUM(P12:P17)</f>
        <v>1</v>
      </c>
      <c r="Q18" s="69"/>
    </row>
    <row r="19" spans="1:17" ht="17.25" customHeight="1" thickBot="1">
      <c r="A19" s="372" t="s">
        <v>132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</row>
    <row r="20" spans="1:17" ht="15.75">
      <c r="A20" s="82" t="s">
        <v>64</v>
      </c>
      <c r="B20" s="83" t="s">
        <v>73</v>
      </c>
      <c r="C20" s="7"/>
      <c r="D20" s="7" t="s">
        <v>97</v>
      </c>
      <c r="E20" s="7"/>
      <c r="F20" s="7"/>
      <c r="G20" s="7">
        <v>3</v>
      </c>
      <c r="H20" s="7">
        <f>G20*30</f>
        <v>90</v>
      </c>
      <c r="I20" s="7">
        <v>30</v>
      </c>
      <c r="J20" s="7">
        <v>20</v>
      </c>
      <c r="K20" s="7">
        <v>10</v>
      </c>
      <c r="L20" s="7"/>
      <c r="M20" s="7">
        <f>H20-I20</f>
        <v>60</v>
      </c>
      <c r="N20" s="7"/>
      <c r="O20" s="7"/>
      <c r="P20" s="7">
        <v>3</v>
      </c>
      <c r="Q20" s="84"/>
    </row>
    <row r="21" spans="1:20" ht="15.75">
      <c r="A21" s="30" t="s">
        <v>49</v>
      </c>
      <c r="B21" s="64" t="s">
        <v>141</v>
      </c>
      <c r="C21" s="9"/>
      <c r="D21" s="9"/>
      <c r="E21" s="9"/>
      <c r="F21" s="9"/>
      <c r="G21" s="9">
        <f>G22+G23</f>
        <v>5</v>
      </c>
      <c r="H21" s="9">
        <f aca="true" t="shared" si="3" ref="H21:M21">H22+H23</f>
        <v>150</v>
      </c>
      <c r="I21" s="9">
        <f t="shared" si="3"/>
        <v>60</v>
      </c>
      <c r="J21" s="9">
        <f t="shared" si="3"/>
        <v>40</v>
      </c>
      <c r="K21" s="9">
        <f t="shared" si="3"/>
        <v>20</v>
      </c>
      <c r="L21" s="9"/>
      <c r="M21" s="9">
        <f t="shared" si="3"/>
        <v>90</v>
      </c>
      <c r="N21" s="9"/>
      <c r="O21" s="9"/>
      <c r="P21" s="9"/>
      <c r="Q21" s="85"/>
      <c r="T21" s="144"/>
    </row>
    <row r="22" spans="1:17" ht="15.75">
      <c r="A22" s="30" t="s">
        <v>144</v>
      </c>
      <c r="B22" s="64" t="s">
        <v>74</v>
      </c>
      <c r="C22" s="9" t="s">
        <v>96</v>
      </c>
      <c r="D22" s="9"/>
      <c r="E22" s="9"/>
      <c r="F22" s="9"/>
      <c r="G22" s="9">
        <v>2.5</v>
      </c>
      <c r="H22" s="9">
        <f>G22*30</f>
        <v>75</v>
      </c>
      <c r="I22" s="9">
        <v>30</v>
      </c>
      <c r="J22" s="9">
        <v>20</v>
      </c>
      <c r="K22" s="9">
        <v>10</v>
      </c>
      <c r="L22" s="9"/>
      <c r="M22" s="9">
        <f>H22-I22</f>
        <v>45</v>
      </c>
      <c r="N22" s="9"/>
      <c r="O22" s="9">
        <v>3</v>
      </c>
      <c r="P22" s="9"/>
      <c r="Q22" s="85"/>
    </row>
    <row r="23" spans="1:17" ht="15.75">
      <c r="A23" s="30" t="s">
        <v>145</v>
      </c>
      <c r="B23" s="64" t="s">
        <v>79</v>
      </c>
      <c r="C23" s="9" t="s">
        <v>97</v>
      </c>
      <c r="D23" s="9"/>
      <c r="E23" s="9"/>
      <c r="F23" s="9"/>
      <c r="G23" s="9">
        <v>2.5</v>
      </c>
      <c r="H23" s="9">
        <f aca="true" t="shared" si="4" ref="H23:H34">G23*30</f>
        <v>75</v>
      </c>
      <c r="I23" s="9">
        <v>30</v>
      </c>
      <c r="J23" s="9">
        <v>20</v>
      </c>
      <c r="K23" s="9">
        <v>10</v>
      </c>
      <c r="L23" s="9"/>
      <c r="M23" s="9">
        <f>H23-I23</f>
        <v>45</v>
      </c>
      <c r="N23" s="9"/>
      <c r="O23" s="9"/>
      <c r="P23" s="9">
        <v>3</v>
      </c>
      <c r="Q23" s="85"/>
    </row>
    <row r="24" spans="1:17" ht="15.75">
      <c r="A24" s="30" t="s">
        <v>65</v>
      </c>
      <c r="B24" s="64" t="s">
        <v>75</v>
      </c>
      <c r="C24" s="9">
        <v>1</v>
      </c>
      <c r="D24" s="9"/>
      <c r="E24" s="9"/>
      <c r="F24" s="9"/>
      <c r="G24" s="9">
        <v>3</v>
      </c>
      <c r="H24" s="9">
        <f t="shared" si="4"/>
        <v>90</v>
      </c>
      <c r="I24" s="9">
        <f>SUMPRODUCT(N24:P24,$N$8:$P$8)</f>
        <v>30</v>
      </c>
      <c r="J24" s="9">
        <v>15</v>
      </c>
      <c r="K24" s="9">
        <v>15</v>
      </c>
      <c r="L24" s="9"/>
      <c r="M24" s="9">
        <f>H24-I24</f>
        <v>60</v>
      </c>
      <c r="N24" s="9">
        <v>2</v>
      </c>
      <c r="O24" s="9"/>
      <c r="P24" s="9"/>
      <c r="Q24" s="85"/>
    </row>
    <row r="25" spans="1:20" ht="15.75">
      <c r="A25" s="30" t="s">
        <v>116</v>
      </c>
      <c r="B25" s="64" t="s">
        <v>109</v>
      </c>
      <c r="C25" s="9"/>
      <c r="D25" s="9"/>
      <c r="E25" s="9"/>
      <c r="F25" s="9"/>
      <c r="G25" s="9">
        <f>G26+G27</f>
        <v>4.5</v>
      </c>
      <c r="H25" s="9">
        <f t="shared" si="4"/>
        <v>135</v>
      </c>
      <c r="I25" s="9">
        <f>I26+I27</f>
        <v>60</v>
      </c>
      <c r="J25" s="9">
        <f>J26+J27</f>
        <v>35</v>
      </c>
      <c r="K25" s="9">
        <f>K26+K27</f>
        <v>25</v>
      </c>
      <c r="L25" s="9"/>
      <c r="M25" s="9">
        <f>M26+M27</f>
        <v>75</v>
      </c>
      <c r="N25" s="9"/>
      <c r="O25" s="9"/>
      <c r="P25" s="9"/>
      <c r="Q25" s="85"/>
      <c r="T25" s="144"/>
    </row>
    <row r="26" spans="1:17" ht="15.75">
      <c r="A26" s="30" t="s">
        <v>146</v>
      </c>
      <c r="B26" s="64" t="s">
        <v>108</v>
      </c>
      <c r="C26" s="9"/>
      <c r="D26" s="9">
        <v>1</v>
      </c>
      <c r="E26" s="9"/>
      <c r="F26" s="9"/>
      <c r="G26" s="9">
        <v>2</v>
      </c>
      <c r="H26" s="9">
        <f t="shared" si="4"/>
        <v>60</v>
      </c>
      <c r="I26" s="9">
        <f>SUMPRODUCT(N26:P26,$N$8:$P$8)</f>
        <v>30</v>
      </c>
      <c r="J26" s="9">
        <v>15</v>
      </c>
      <c r="K26" s="9">
        <v>15</v>
      </c>
      <c r="L26" s="9"/>
      <c r="M26" s="9">
        <f>H26-I26</f>
        <v>30</v>
      </c>
      <c r="N26" s="9">
        <v>2</v>
      </c>
      <c r="O26" s="9"/>
      <c r="P26" s="9"/>
      <c r="Q26" s="85"/>
    </row>
    <row r="27" spans="1:17" ht="15.75">
      <c r="A27" s="30" t="s">
        <v>147</v>
      </c>
      <c r="B27" s="64" t="s">
        <v>110</v>
      </c>
      <c r="C27" s="9" t="s">
        <v>96</v>
      </c>
      <c r="D27" s="9"/>
      <c r="E27" s="9"/>
      <c r="F27" s="9"/>
      <c r="G27" s="9">
        <v>2.5</v>
      </c>
      <c r="H27" s="9">
        <f t="shared" si="4"/>
        <v>75</v>
      </c>
      <c r="I27" s="9">
        <v>30</v>
      </c>
      <c r="J27" s="9">
        <v>20</v>
      </c>
      <c r="K27" s="9">
        <v>10</v>
      </c>
      <c r="L27" s="9"/>
      <c r="M27" s="9">
        <f>H27-I27</f>
        <v>45</v>
      </c>
      <c r="N27" s="9"/>
      <c r="O27" s="9">
        <v>3</v>
      </c>
      <c r="P27" s="9"/>
      <c r="Q27" s="85"/>
    </row>
    <row r="28" spans="1:17" ht="15.75">
      <c r="A28" s="30" t="s">
        <v>150</v>
      </c>
      <c r="B28" s="64" t="s">
        <v>87</v>
      </c>
      <c r="C28" s="9"/>
      <c r="D28" s="9"/>
      <c r="E28" s="9"/>
      <c r="F28" s="9"/>
      <c r="G28" s="9">
        <f>G29+G30</f>
        <v>5</v>
      </c>
      <c r="H28" s="9">
        <f t="shared" si="4"/>
        <v>150</v>
      </c>
      <c r="I28" s="9">
        <f>I29+I30</f>
        <v>60</v>
      </c>
      <c r="J28" s="9">
        <f>J29+J30</f>
        <v>35</v>
      </c>
      <c r="K28" s="9">
        <f>K29+K30</f>
        <v>25</v>
      </c>
      <c r="L28" s="9"/>
      <c r="M28" s="9">
        <f>M29+M30</f>
        <v>90</v>
      </c>
      <c r="N28" s="9"/>
      <c r="O28" s="9"/>
      <c r="P28" s="9"/>
      <c r="Q28" s="85"/>
    </row>
    <row r="29" spans="1:17" ht="15.75">
      <c r="A29" s="30" t="s">
        <v>148</v>
      </c>
      <c r="B29" s="64" t="s">
        <v>77</v>
      </c>
      <c r="C29" s="9"/>
      <c r="D29" s="9">
        <v>1</v>
      </c>
      <c r="E29" s="9"/>
      <c r="F29" s="9"/>
      <c r="G29" s="9">
        <v>2.5</v>
      </c>
      <c r="H29" s="9">
        <f t="shared" si="4"/>
        <v>75</v>
      </c>
      <c r="I29" s="9">
        <f>SUMPRODUCT(N29:P29,$N$8:$P$8)</f>
        <v>30</v>
      </c>
      <c r="J29" s="9">
        <v>15</v>
      </c>
      <c r="K29" s="9">
        <v>15</v>
      </c>
      <c r="L29" s="9"/>
      <c r="M29" s="9">
        <f aca="true" t="shared" si="5" ref="M29:M34">H29-I29</f>
        <v>45</v>
      </c>
      <c r="N29" s="9">
        <v>2</v>
      </c>
      <c r="O29" s="9"/>
      <c r="P29" s="9"/>
      <c r="Q29" s="85"/>
    </row>
    <row r="30" spans="1:17" ht="15.75">
      <c r="A30" s="30" t="s">
        <v>149</v>
      </c>
      <c r="B30" s="64" t="s">
        <v>76</v>
      </c>
      <c r="C30" s="9"/>
      <c r="D30" s="9" t="s">
        <v>96</v>
      </c>
      <c r="E30" s="9"/>
      <c r="F30" s="9"/>
      <c r="G30" s="9">
        <v>2.5</v>
      </c>
      <c r="H30" s="9">
        <f t="shared" si="4"/>
        <v>75</v>
      </c>
      <c r="I30" s="9">
        <v>30</v>
      </c>
      <c r="J30" s="9">
        <v>20</v>
      </c>
      <c r="K30" s="9">
        <v>10</v>
      </c>
      <c r="L30" s="9"/>
      <c r="M30" s="9">
        <f t="shared" si="5"/>
        <v>45</v>
      </c>
      <c r="N30" s="9"/>
      <c r="O30" s="9">
        <v>3</v>
      </c>
      <c r="P30" s="9"/>
      <c r="Q30" s="85"/>
    </row>
    <row r="31" spans="1:17" s="75" customFormat="1" ht="15.75">
      <c r="A31" s="30" t="s">
        <v>151</v>
      </c>
      <c r="B31" s="64" t="s">
        <v>186</v>
      </c>
      <c r="C31" s="9"/>
      <c r="D31" s="9"/>
      <c r="E31" s="9"/>
      <c r="F31" s="9"/>
      <c r="G31" s="9">
        <f>G32+G33</f>
        <v>4</v>
      </c>
      <c r="H31" s="9">
        <f aca="true" t="shared" si="6" ref="H31:M31">H32+H33</f>
        <v>120</v>
      </c>
      <c r="I31" s="9">
        <f t="shared" si="6"/>
        <v>57</v>
      </c>
      <c r="J31" s="9">
        <f t="shared" si="6"/>
        <v>40</v>
      </c>
      <c r="K31" s="9">
        <f t="shared" si="6"/>
        <v>20</v>
      </c>
      <c r="L31" s="9"/>
      <c r="M31" s="9">
        <f t="shared" si="6"/>
        <v>63</v>
      </c>
      <c r="N31" s="9"/>
      <c r="O31" s="9"/>
      <c r="P31" s="9"/>
      <c r="Q31" s="85"/>
    </row>
    <row r="32" spans="1:17" s="75" customFormat="1" ht="15.75">
      <c r="A32" s="30" t="s">
        <v>153</v>
      </c>
      <c r="B32" s="64" t="s">
        <v>186</v>
      </c>
      <c r="C32" s="9"/>
      <c r="D32" s="9"/>
      <c r="E32" s="9"/>
      <c r="F32" s="9"/>
      <c r="G32" s="6">
        <v>2</v>
      </c>
      <c r="H32" s="9">
        <f t="shared" si="4"/>
        <v>60</v>
      </c>
      <c r="I32" s="9">
        <f>SUMPRODUCT(N32:P32,$N$8:$P$8)+3</f>
        <v>30</v>
      </c>
      <c r="J32" s="9">
        <v>20</v>
      </c>
      <c r="K32" s="9">
        <v>10</v>
      </c>
      <c r="L32" s="9"/>
      <c r="M32" s="9">
        <f>H32-I32</f>
        <v>30</v>
      </c>
      <c r="N32" s="9"/>
      <c r="O32" s="9">
        <v>3</v>
      </c>
      <c r="P32" s="9"/>
      <c r="Q32" s="86"/>
    </row>
    <row r="33" spans="1:17" s="75" customFormat="1" ht="15.75">
      <c r="A33" s="30" t="s">
        <v>154</v>
      </c>
      <c r="B33" s="64" t="s">
        <v>186</v>
      </c>
      <c r="C33" s="9"/>
      <c r="D33" s="9" t="s">
        <v>97</v>
      </c>
      <c r="E33" s="9"/>
      <c r="F33" s="9"/>
      <c r="G33" s="6">
        <v>2</v>
      </c>
      <c r="H33" s="9">
        <f t="shared" si="4"/>
        <v>60</v>
      </c>
      <c r="I33" s="9">
        <f>SUMPRODUCT(N33:P33,$N$8:$P$8)</f>
        <v>27</v>
      </c>
      <c r="J33" s="9">
        <v>20</v>
      </c>
      <c r="K33" s="9">
        <v>10</v>
      </c>
      <c r="L33" s="9"/>
      <c r="M33" s="9">
        <f>H33-I33</f>
        <v>33</v>
      </c>
      <c r="N33" s="9"/>
      <c r="O33" s="9"/>
      <c r="P33" s="9">
        <v>3</v>
      </c>
      <c r="Q33" s="86"/>
    </row>
    <row r="34" spans="1:17" ht="15.75">
      <c r="A34" s="30" t="s">
        <v>152</v>
      </c>
      <c r="B34" s="64" t="s">
        <v>80</v>
      </c>
      <c r="C34" s="9">
        <v>1</v>
      </c>
      <c r="D34" s="9"/>
      <c r="E34" s="9"/>
      <c r="F34" s="9"/>
      <c r="G34" s="9">
        <v>3</v>
      </c>
      <c r="H34" s="9">
        <f t="shared" si="4"/>
        <v>90</v>
      </c>
      <c r="I34" s="9">
        <f>SUMPRODUCT(N34:P34,$N$8:$P$8)</f>
        <v>30</v>
      </c>
      <c r="J34" s="9">
        <v>15</v>
      </c>
      <c r="K34" s="9">
        <v>15</v>
      </c>
      <c r="L34" s="9"/>
      <c r="M34" s="9">
        <f t="shared" si="5"/>
        <v>60</v>
      </c>
      <c r="N34" s="9">
        <v>2</v>
      </c>
      <c r="O34" s="9"/>
      <c r="P34" s="9"/>
      <c r="Q34" s="85"/>
    </row>
    <row r="35" spans="1:18" s="75" customFormat="1" ht="16.5" thickBot="1">
      <c r="A35" s="367" t="s">
        <v>134</v>
      </c>
      <c r="B35" s="368"/>
      <c r="C35" s="35"/>
      <c r="D35" s="35"/>
      <c r="E35" s="35"/>
      <c r="F35" s="35"/>
      <c r="G35" s="87">
        <f>SUM(G20:G21,G24:G25,G28,G34:G34)+G31</f>
        <v>27.5</v>
      </c>
      <c r="H35" s="87">
        <f aca="true" t="shared" si="7" ref="H35:M35">SUM(H20:H21,H24:H25,H28,H31:H34)</f>
        <v>945</v>
      </c>
      <c r="I35" s="87">
        <f t="shared" si="7"/>
        <v>384</v>
      </c>
      <c r="J35" s="87">
        <f t="shared" si="7"/>
        <v>240</v>
      </c>
      <c r="K35" s="87">
        <f t="shared" si="7"/>
        <v>150</v>
      </c>
      <c r="L35" s="87">
        <f t="shared" si="7"/>
        <v>0</v>
      </c>
      <c r="M35" s="87">
        <f t="shared" si="7"/>
        <v>561</v>
      </c>
      <c r="N35" s="87">
        <f>SUM(N20:N34)</f>
        <v>8</v>
      </c>
      <c r="O35" s="87">
        <f>SUM(O20:O34)</f>
        <v>12</v>
      </c>
      <c r="P35" s="87">
        <f>SUM(P20:P34)</f>
        <v>9</v>
      </c>
      <c r="Q35" s="88">
        <f>SUM(Q20:Q34)</f>
        <v>0</v>
      </c>
      <c r="R35" s="57">
        <f>G35*30</f>
        <v>825</v>
      </c>
    </row>
    <row r="36" spans="1:17" s="75" customFormat="1" ht="12.75">
      <c r="A36" s="355" t="s">
        <v>164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</row>
    <row r="37" spans="1:17" s="75" customFormat="1" ht="15.75">
      <c r="A37" s="30" t="s">
        <v>165</v>
      </c>
      <c r="B37" s="64" t="s">
        <v>57</v>
      </c>
      <c r="C37" s="9"/>
      <c r="D37" s="9">
        <v>3</v>
      </c>
      <c r="E37" s="9"/>
      <c r="F37" s="9"/>
      <c r="G37" s="23">
        <v>6</v>
      </c>
      <c r="H37" s="12">
        <f>G37*30</f>
        <v>180</v>
      </c>
      <c r="I37" s="12"/>
      <c r="J37" s="12"/>
      <c r="K37" s="12"/>
      <c r="L37" s="12"/>
      <c r="M37" s="12"/>
      <c r="N37" s="12"/>
      <c r="O37" s="12"/>
      <c r="P37" s="12"/>
      <c r="Q37" s="9"/>
    </row>
    <row r="38" spans="1:17" s="75" customFormat="1" ht="16.5" thickBot="1">
      <c r="A38" s="361" t="s">
        <v>137</v>
      </c>
      <c r="B38" s="362"/>
      <c r="C38" s="35"/>
      <c r="D38" s="35"/>
      <c r="E38" s="35"/>
      <c r="F38" s="35"/>
      <c r="G38" s="35">
        <f>G37</f>
        <v>6</v>
      </c>
      <c r="H38" s="35">
        <f>H37</f>
        <v>180</v>
      </c>
      <c r="I38" s="35"/>
      <c r="J38" s="35"/>
      <c r="K38" s="35"/>
      <c r="L38" s="35"/>
      <c r="M38" s="35"/>
      <c r="N38" s="35"/>
      <c r="O38" s="35"/>
      <c r="P38" s="35"/>
      <c r="Q38" s="35"/>
    </row>
    <row r="39" spans="1:17" s="75" customFormat="1" ht="13.5" thickBot="1">
      <c r="A39" s="357" t="s">
        <v>166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9"/>
      <c r="O39" s="359"/>
      <c r="P39" s="359"/>
      <c r="Q39" s="358"/>
    </row>
    <row r="40" spans="1:17" s="75" customFormat="1" ht="16.5" thickBot="1">
      <c r="A40" s="41" t="s">
        <v>167</v>
      </c>
      <c r="B40" s="81" t="s">
        <v>168</v>
      </c>
      <c r="C40" s="25">
        <v>3</v>
      </c>
      <c r="D40" s="25"/>
      <c r="E40" s="25"/>
      <c r="F40" s="25"/>
      <c r="G40" s="25">
        <v>24</v>
      </c>
      <c r="H40" s="42">
        <f>G40*30</f>
        <v>720</v>
      </c>
      <c r="I40" s="42"/>
      <c r="J40" s="42"/>
      <c r="K40" s="42"/>
      <c r="L40" s="42"/>
      <c r="M40" s="43"/>
      <c r="N40" s="49"/>
      <c r="O40" s="50"/>
      <c r="P40" s="51"/>
      <c r="Q40" s="52"/>
    </row>
    <row r="41" spans="1:17" s="75" customFormat="1" ht="17.25" customHeight="1" thickBot="1">
      <c r="A41" s="390" t="s">
        <v>133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</row>
    <row r="42" spans="1:19" ht="17.25" customHeight="1" thickBot="1">
      <c r="A42" s="392" t="s">
        <v>155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4"/>
    </row>
    <row r="43" spans="1:19" ht="16.5" customHeight="1" thickBot="1">
      <c r="A43" s="345" t="s">
        <v>156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7"/>
    </row>
    <row r="44" spans="1:20" s="75" customFormat="1" ht="15.75">
      <c r="A44" s="82" t="s">
        <v>142</v>
      </c>
      <c r="B44" s="130" t="s">
        <v>157</v>
      </c>
      <c r="C44" s="131"/>
      <c r="D44" s="7">
        <v>2</v>
      </c>
      <c r="E44" s="132"/>
      <c r="F44" s="132"/>
      <c r="G44" s="133">
        <v>3</v>
      </c>
      <c r="H44" s="7">
        <f>G44*30</f>
        <v>90</v>
      </c>
      <c r="I44" s="134">
        <f>SUM(J44:L44)</f>
        <v>36</v>
      </c>
      <c r="J44" s="7">
        <v>18</v>
      </c>
      <c r="K44" s="7"/>
      <c r="L44" s="7">
        <v>18</v>
      </c>
      <c r="M44" s="7">
        <f>H44-I44</f>
        <v>54</v>
      </c>
      <c r="N44" s="135"/>
      <c r="O44" s="7">
        <v>2</v>
      </c>
      <c r="P44" s="7">
        <v>2</v>
      </c>
      <c r="Q44" s="10"/>
      <c r="R44" s="8">
        <v>2</v>
      </c>
      <c r="S44" s="103">
        <v>2</v>
      </c>
      <c r="T44" s="145"/>
    </row>
    <row r="45" spans="1:19" s="75" customFormat="1" ht="15.75">
      <c r="A45" s="30" t="s">
        <v>161</v>
      </c>
      <c r="B45" s="118" t="s">
        <v>158</v>
      </c>
      <c r="C45" s="115"/>
      <c r="D45" s="9">
        <v>2</v>
      </c>
      <c r="E45" s="60"/>
      <c r="F45" s="60"/>
      <c r="G45" s="122">
        <v>3</v>
      </c>
      <c r="H45" s="9">
        <f>G45*30</f>
        <v>90</v>
      </c>
      <c r="I45" s="116">
        <f>SUM(J45:L45)</f>
        <v>36</v>
      </c>
      <c r="J45" s="9">
        <v>18</v>
      </c>
      <c r="K45" s="9"/>
      <c r="L45" s="9">
        <v>18</v>
      </c>
      <c r="M45" s="9">
        <f>H45-I45</f>
        <v>54</v>
      </c>
      <c r="N45" s="117"/>
      <c r="O45" s="9">
        <v>2</v>
      </c>
      <c r="P45" s="9">
        <v>2</v>
      </c>
      <c r="Q45" s="11"/>
      <c r="R45" s="8">
        <v>2</v>
      </c>
      <c r="S45" s="103">
        <v>2</v>
      </c>
    </row>
    <row r="46" spans="1:19" s="75" customFormat="1" ht="15.75">
      <c r="A46" s="30" t="s">
        <v>162</v>
      </c>
      <c r="B46" s="114" t="s">
        <v>53</v>
      </c>
      <c r="C46" s="9"/>
      <c r="D46" s="9">
        <v>2</v>
      </c>
      <c r="E46" s="9"/>
      <c r="F46" s="6"/>
      <c r="G46" s="122">
        <v>3</v>
      </c>
      <c r="H46" s="9">
        <f>G46*30</f>
        <v>90</v>
      </c>
      <c r="I46" s="116">
        <f>SUM(J46:L46)</f>
        <v>36</v>
      </c>
      <c r="J46" s="9">
        <v>18</v>
      </c>
      <c r="K46" s="9"/>
      <c r="L46" s="9">
        <v>18</v>
      </c>
      <c r="M46" s="9">
        <f>H46-I46</f>
        <v>54</v>
      </c>
      <c r="N46" s="9"/>
      <c r="O46" s="119">
        <v>2</v>
      </c>
      <c r="P46" s="119">
        <v>2</v>
      </c>
      <c r="Q46" s="11"/>
      <c r="R46" s="8">
        <v>2</v>
      </c>
      <c r="S46" s="103">
        <v>2</v>
      </c>
    </row>
    <row r="47" spans="1:19" s="75" customFormat="1" ht="15.75">
      <c r="A47" s="30" t="s">
        <v>163</v>
      </c>
      <c r="B47" s="58" t="s">
        <v>159</v>
      </c>
      <c r="C47" s="9"/>
      <c r="D47" s="9">
        <v>2</v>
      </c>
      <c r="E47" s="9"/>
      <c r="F47" s="6"/>
      <c r="G47" s="122">
        <v>3</v>
      </c>
      <c r="H47" s="9">
        <f>G47*30</f>
        <v>90</v>
      </c>
      <c r="I47" s="116">
        <f>SUM(J47:L47)</f>
        <v>36</v>
      </c>
      <c r="J47" s="9">
        <v>18</v>
      </c>
      <c r="K47" s="9"/>
      <c r="L47" s="9">
        <v>18</v>
      </c>
      <c r="M47" s="9">
        <f>H47-I47</f>
        <v>54</v>
      </c>
      <c r="N47" s="9"/>
      <c r="O47" s="119">
        <v>2</v>
      </c>
      <c r="P47" s="119">
        <v>2</v>
      </c>
      <c r="Q47" s="11"/>
      <c r="R47" s="8">
        <v>2</v>
      </c>
      <c r="S47" s="103">
        <v>2</v>
      </c>
    </row>
    <row r="48" spans="1:19" s="75" customFormat="1" ht="15.75">
      <c r="A48" s="30" t="s">
        <v>175</v>
      </c>
      <c r="B48" s="58" t="s">
        <v>176</v>
      </c>
      <c r="C48" s="9"/>
      <c r="D48" s="9"/>
      <c r="E48" s="9"/>
      <c r="F48" s="6"/>
      <c r="G48" s="122">
        <v>3</v>
      </c>
      <c r="H48" s="9">
        <f>G48*30</f>
        <v>90</v>
      </c>
      <c r="I48" s="116"/>
      <c r="J48" s="9"/>
      <c r="K48" s="9"/>
      <c r="L48" s="9"/>
      <c r="M48" s="9"/>
      <c r="N48" s="9"/>
      <c r="O48" s="119"/>
      <c r="P48" s="119"/>
      <c r="Q48" s="11"/>
      <c r="R48" s="145"/>
      <c r="S48" s="146"/>
    </row>
    <row r="49" spans="1:19" s="75" customFormat="1" ht="15.75">
      <c r="A49" s="350" t="s">
        <v>160</v>
      </c>
      <c r="B49" s="329"/>
      <c r="C49" s="125"/>
      <c r="D49" s="125"/>
      <c r="E49" s="125"/>
      <c r="F49" s="126"/>
      <c r="G49" s="127">
        <f>G47</f>
        <v>3</v>
      </c>
      <c r="H49" s="128">
        <f>H47</f>
        <v>90</v>
      </c>
      <c r="I49" s="128">
        <f>I47</f>
        <v>36</v>
      </c>
      <c r="J49" s="128">
        <f>J47</f>
        <v>18</v>
      </c>
      <c r="K49" s="128"/>
      <c r="L49" s="128">
        <f>L47</f>
        <v>18</v>
      </c>
      <c r="M49" s="128">
        <f>M47</f>
        <v>54</v>
      </c>
      <c r="N49" s="128">
        <f>N47</f>
        <v>0</v>
      </c>
      <c r="O49" s="128">
        <f>O47</f>
        <v>2</v>
      </c>
      <c r="P49" s="128">
        <f>P47</f>
        <v>2</v>
      </c>
      <c r="Q49" s="136"/>
      <c r="R49" s="124">
        <v>2</v>
      </c>
      <c r="S49" s="120">
        <v>2</v>
      </c>
    </row>
    <row r="50" spans="1:19" ht="21.75" customHeight="1">
      <c r="A50" s="180"/>
      <c r="B50" s="121" t="s">
        <v>54</v>
      </c>
      <c r="C50" s="9"/>
      <c r="D50" s="12"/>
      <c r="E50" s="29"/>
      <c r="F50" s="56"/>
      <c r="G50" s="122"/>
      <c r="H50" s="9"/>
      <c r="I50" s="181"/>
      <c r="J50" s="9"/>
      <c r="K50" s="9"/>
      <c r="L50" s="9"/>
      <c r="M50" s="9"/>
      <c r="N50" s="71" t="s">
        <v>55</v>
      </c>
      <c r="O50" s="12" t="s">
        <v>55</v>
      </c>
      <c r="P50" s="12" t="s">
        <v>55</v>
      </c>
      <c r="Q50" s="182"/>
      <c r="R50" s="183" t="s">
        <v>55</v>
      </c>
      <c r="S50" s="71" t="s">
        <v>55</v>
      </c>
    </row>
    <row r="51" spans="1:19" s="75" customFormat="1" ht="16.5" thickBot="1">
      <c r="A51" s="184"/>
      <c r="B51" s="137" t="s">
        <v>56</v>
      </c>
      <c r="C51" s="15"/>
      <c r="D51" s="138"/>
      <c r="E51" s="138"/>
      <c r="F51" s="139"/>
      <c r="G51" s="140"/>
      <c r="H51" s="15"/>
      <c r="I51" s="185"/>
      <c r="J51" s="15"/>
      <c r="K51" s="15"/>
      <c r="L51" s="15"/>
      <c r="M51" s="15"/>
      <c r="N51" s="186"/>
      <c r="O51" s="141"/>
      <c r="P51" s="141"/>
      <c r="Q51" s="142"/>
      <c r="R51" s="129"/>
      <c r="S51" s="123"/>
    </row>
    <row r="52" spans="1:17" ht="17.25" customHeight="1">
      <c r="A52" s="353" t="s">
        <v>135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</row>
    <row r="53" spans="1:17" s="75" customFormat="1" ht="15.75">
      <c r="A53" s="351" t="s">
        <v>98</v>
      </c>
      <c r="B53" s="398"/>
      <c r="C53" s="6"/>
      <c r="D53" s="6">
        <v>1</v>
      </c>
      <c r="E53" s="6"/>
      <c r="F53" s="6"/>
      <c r="G53" s="6">
        <f aca="true" t="shared" si="8" ref="G53:G69">H53/30</f>
        <v>4</v>
      </c>
      <c r="H53" s="6">
        <v>120</v>
      </c>
      <c r="I53" s="9">
        <f>SUMPRODUCT(N53:P53,$N$8:$P$8)</f>
        <v>45</v>
      </c>
      <c r="J53" s="6">
        <v>30</v>
      </c>
      <c r="K53" s="6">
        <v>15</v>
      </c>
      <c r="L53" s="6">
        <v>15</v>
      </c>
      <c r="M53" s="12">
        <f>H53-I53</f>
        <v>75</v>
      </c>
      <c r="N53" s="6">
        <v>3</v>
      </c>
      <c r="O53" s="6"/>
      <c r="P53" s="6"/>
      <c r="Q53" s="79"/>
    </row>
    <row r="54" spans="1:17" s="75" customFormat="1" ht="15.75">
      <c r="A54" s="351" t="s">
        <v>99</v>
      </c>
      <c r="B54" s="352"/>
      <c r="C54" s="6"/>
      <c r="D54" s="6" t="s">
        <v>139</v>
      </c>
      <c r="E54" s="6"/>
      <c r="F54" s="6"/>
      <c r="G54" s="6">
        <f t="shared" si="8"/>
        <v>8</v>
      </c>
      <c r="H54" s="6">
        <v>240</v>
      </c>
      <c r="I54" s="9">
        <f>SUMPRODUCT(N54:P54,$N$8:$P$8)</f>
        <v>72</v>
      </c>
      <c r="J54" s="6">
        <v>40</v>
      </c>
      <c r="K54" s="6">
        <v>40</v>
      </c>
      <c r="L54" s="6"/>
      <c r="M54" s="12">
        <f>H54-I54</f>
        <v>168</v>
      </c>
      <c r="N54" s="6"/>
      <c r="O54" s="6">
        <v>8</v>
      </c>
      <c r="P54" s="6"/>
      <c r="Q54" s="79"/>
    </row>
    <row r="55" spans="1:17" s="75" customFormat="1" ht="15.75">
      <c r="A55" s="351" t="s">
        <v>100</v>
      </c>
      <c r="B55" s="352"/>
      <c r="C55" s="6"/>
      <c r="D55" s="61" t="s">
        <v>140</v>
      </c>
      <c r="E55" s="6"/>
      <c r="F55" s="6"/>
      <c r="G55" s="6">
        <f t="shared" si="8"/>
        <v>8</v>
      </c>
      <c r="H55" s="6">
        <v>240</v>
      </c>
      <c r="I55" s="9">
        <f>SUMPRODUCT(N55:P55,$N$8:$P$8)</f>
        <v>72</v>
      </c>
      <c r="J55" s="6">
        <v>40</v>
      </c>
      <c r="K55" s="6">
        <v>40</v>
      </c>
      <c r="L55" s="6">
        <v>10</v>
      </c>
      <c r="M55" s="12">
        <f>H55-I55</f>
        <v>168</v>
      </c>
      <c r="N55" s="6"/>
      <c r="O55" s="6"/>
      <c r="P55" s="6">
        <v>8</v>
      </c>
      <c r="Q55" s="79"/>
    </row>
    <row r="56" spans="1:17" s="75" customFormat="1" ht="15.75">
      <c r="A56" s="30" t="s">
        <v>117</v>
      </c>
      <c r="B56" s="221" t="s">
        <v>92</v>
      </c>
      <c r="C56" s="9"/>
      <c r="D56" s="9">
        <v>1</v>
      </c>
      <c r="E56" s="9"/>
      <c r="F56" s="222"/>
      <c r="G56" s="6">
        <f t="shared" si="8"/>
        <v>4</v>
      </c>
      <c r="H56" s="6">
        <v>120</v>
      </c>
      <c r="I56" s="9">
        <f>SUMPRODUCT(N56:P56,$N$8:$P$8)</f>
        <v>45</v>
      </c>
      <c r="J56" s="6">
        <v>30</v>
      </c>
      <c r="K56" s="6"/>
      <c r="L56" s="6">
        <v>15</v>
      </c>
      <c r="M56" s="12">
        <f>H56-I56</f>
        <v>75</v>
      </c>
      <c r="N56" s="6">
        <v>3</v>
      </c>
      <c r="O56" s="6"/>
      <c r="P56" s="6"/>
      <c r="Q56" s="79"/>
    </row>
    <row r="57" spans="1:17" s="75" customFormat="1" ht="15.75">
      <c r="A57" s="30" t="s">
        <v>118</v>
      </c>
      <c r="B57" s="64" t="s">
        <v>111</v>
      </c>
      <c r="C57" s="9"/>
      <c r="D57" s="9"/>
      <c r="E57" s="9"/>
      <c r="F57" s="9"/>
      <c r="G57" s="9">
        <f>G58+G59</f>
        <v>8</v>
      </c>
      <c r="H57" s="9">
        <f aca="true" t="shared" si="9" ref="H57:M57">H58+H59</f>
        <v>240</v>
      </c>
      <c r="I57" s="9">
        <f t="shared" si="9"/>
        <v>85</v>
      </c>
      <c r="J57" s="9">
        <f t="shared" si="9"/>
        <v>50</v>
      </c>
      <c r="K57" s="9">
        <f t="shared" si="9"/>
        <v>35</v>
      </c>
      <c r="L57" s="9"/>
      <c r="M57" s="9">
        <f t="shared" si="9"/>
        <v>155</v>
      </c>
      <c r="N57" s="9"/>
      <c r="O57" s="9"/>
      <c r="P57" s="9"/>
      <c r="Q57" s="79"/>
    </row>
    <row r="58" spans="1:17" s="75" customFormat="1" ht="15.75">
      <c r="A58" s="30" t="s">
        <v>119</v>
      </c>
      <c r="B58" s="64" t="s">
        <v>111</v>
      </c>
      <c r="C58" s="9"/>
      <c r="D58" s="9">
        <v>1</v>
      </c>
      <c r="E58" s="9"/>
      <c r="F58" s="9"/>
      <c r="G58" s="6">
        <f t="shared" si="8"/>
        <v>4</v>
      </c>
      <c r="H58" s="9">
        <v>120</v>
      </c>
      <c r="I58" s="9">
        <f>SUMPRODUCT(N58:P58,$N$8:$P$8)</f>
        <v>45</v>
      </c>
      <c r="J58" s="9">
        <v>30</v>
      </c>
      <c r="K58" s="9">
        <v>15</v>
      </c>
      <c r="L58" s="9"/>
      <c r="M58" s="9">
        <f aca="true" t="shared" si="10" ref="M58:M69">H58-I58</f>
        <v>75</v>
      </c>
      <c r="N58" s="9">
        <v>3</v>
      </c>
      <c r="O58" s="9"/>
      <c r="P58" s="9"/>
      <c r="Q58" s="79"/>
    </row>
    <row r="59" spans="1:17" s="75" customFormat="1" ht="15.75">
      <c r="A59" s="30" t="s">
        <v>120</v>
      </c>
      <c r="B59" s="64" t="s">
        <v>111</v>
      </c>
      <c r="C59" s="9"/>
      <c r="D59" s="9" t="s">
        <v>96</v>
      </c>
      <c r="E59" s="9"/>
      <c r="F59" s="9"/>
      <c r="G59" s="6">
        <f t="shared" si="8"/>
        <v>4</v>
      </c>
      <c r="H59" s="9">
        <v>120</v>
      </c>
      <c r="I59" s="9">
        <v>40</v>
      </c>
      <c r="J59" s="9">
        <v>20</v>
      </c>
      <c r="K59" s="9">
        <v>20</v>
      </c>
      <c r="L59" s="19"/>
      <c r="M59" s="9">
        <f t="shared" si="10"/>
        <v>80</v>
      </c>
      <c r="N59" s="9"/>
      <c r="O59" s="9">
        <v>4</v>
      </c>
      <c r="P59" s="9"/>
      <c r="Q59" s="79"/>
    </row>
    <row r="60" spans="1:17" s="75" customFormat="1" ht="15.75">
      <c r="A60" s="30" t="s">
        <v>121</v>
      </c>
      <c r="B60" s="64" t="s">
        <v>81</v>
      </c>
      <c r="C60" s="9"/>
      <c r="D60" s="9" t="s">
        <v>96</v>
      </c>
      <c r="E60" s="9"/>
      <c r="F60" s="9"/>
      <c r="G60" s="6">
        <f t="shared" si="8"/>
        <v>4</v>
      </c>
      <c r="H60" s="9">
        <v>120</v>
      </c>
      <c r="I60" s="9">
        <v>40</v>
      </c>
      <c r="J60" s="9">
        <v>20</v>
      </c>
      <c r="K60" s="9">
        <v>20</v>
      </c>
      <c r="L60" s="9"/>
      <c r="M60" s="9">
        <f t="shared" si="10"/>
        <v>80</v>
      </c>
      <c r="N60" s="9"/>
      <c r="O60" s="9">
        <v>4</v>
      </c>
      <c r="P60" s="9"/>
      <c r="Q60" s="79"/>
    </row>
    <row r="61" spans="1:17" s="75" customFormat="1" ht="15.75">
      <c r="A61" s="30" t="s">
        <v>122</v>
      </c>
      <c r="B61" s="64" t="s">
        <v>181</v>
      </c>
      <c r="C61" s="9"/>
      <c r="D61" s="9" t="s">
        <v>97</v>
      </c>
      <c r="E61" s="9"/>
      <c r="F61" s="222"/>
      <c r="G61" s="6">
        <f t="shared" si="8"/>
        <v>4</v>
      </c>
      <c r="H61" s="12">
        <v>120</v>
      </c>
      <c r="I61" s="9">
        <v>40</v>
      </c>
      <c r="J61" s="12">
        <v>20</v>
      </c>
      <c r="K61" s="12">
        <v>20</v>
      </c>
      <c r="L61" s="12"/>
      <c r="M61" s="12">
        <f>H61-I61</f>
        <v>80</v>
      </c>
      <c r="N61" s="12"/>
      <c r="O61" s="42"/>
      <c r="P61" s="42">
        <v>4</v>
      </c>
      <c r="Q61" s="79"/>
    </row>
    <row r="62" spans="1:17" s="75" customFormat="1" ht="15.75">
      <c r="A62" s="30" t="s">
        <v>123</v>
      </c>
      <c r="B62" s="64" t="s">
        <v>85</v>
      </c>
      <c r="C62" s="9"/>
      <c r="D62" s="9" t="s">
        <v>97</v>
      </c>
      <c r="E62" s="9"/>
      <c r="F62" s="222"/>
      <c r="G62" s="6">
        <f>H62/30</f>
        <v>4</v>
      </c>
      <c r="H62" s="12">
        <v>120</v>
      </c>
      <c r="I62" s="9">
        <v>40</v>
      </c>
      <c r="J62" s="12">
        <v>20</v>
      </c>
      <c r="K62" s="12">
        <v>20</v>
      </c>
      <c r="L62" s="12"/>
      <c r="M62" s="12">
        <f>H62-I62</f>
        <v>80</v>
      </c>
      <c r="N62" s="12"/>
      <c r="O62" s="42"/>
      <c r="P62" s="42">
        <v>4</v>
      </c>
      <c r="Q62" s="79"/>
    </row>
    <row r="63" spans="1:17" s="75" customFormat="1" ht="15.75">
      <c r="A63" s="30" t="s">
        <v>124</v>
      </c>
      <c r="B63" s="223" t="s">
        <v>50</v>
      </c>
      <c r="C63" s="9"/>
      <c r="D63" s="9">
        <v>1</v>
      </c>
      <c r="E63" s="9"/>
      <c r="F63" s="222"/>
      <c r="G63" s="6">
        <f>H63/30</f>
        <v>4</v>
      </c>
      <c r="H63" s="6">
        <v>120</v>
      </c>
      <c r="I63" s="9">
        <f>SUMPRODUCT(N63:P63,$N$8:$P$8)</f>
        <v>45</v>
      </c>
      <c r="J63" s="6">
        <v>30</v>
      </c>
      <c r="K63" s="6"/>
      <c r="L63" s="6">
        <v>15</v>
      </c>
      <c r="M63" s="12">
        <f>H63-I63</f>
        <v>75</v>
      </c>
      <c r="N63" s="6">
        <v>3</v>
      </c>
      <c r="O63" s="42"/>
      <c r="P63" s="42"/>
      <c r="Q63" s="79"/>
    </row>
    <row r="64" spans="1:17" ht="15.75">
      <c r="A64" s="30" t="s">
        <v>169</v>
      </c>
      <c r="B64" s="64" t="s">
        <v>86</v>
      </c>
      <c r="C64" s="9"/>
      <c r="D64" s="9" t="s">
        <v>97</v>
      </c>
      <c r="E64" s="9"/>
      <c r="F64" s="9"/>
      <c r="G64" s="6">
        <f>H64/30</f>
        <v>4</v>
      </c>
      <c r="H64" s="9">
        <v>120</v>
      </c>
      <c r="I64" s="9">
        <v>40</v>
      </c>
      <c r="J64" s="9">
        <v>20</v>
      </c>
      <c r="K64" s="9">
        <v>20</v>
      </c>
      <c r="L64" s="9"/>
      <c r="M64" s="9">
        <f>H64-I64</f>
        <v>80</v>
      </c>
      <c r="N64" s="9"/>
      <c r="O64" s="9"/>
      <c r="P64" s="9">
        <v>4</v>
      </c>
      <c r="Q64" s="85"/>
    </row>
    <row r="65" spans="1:17" ht="15.75">
      <c r="A65" s="30" t="s">
        <v>170</v>
      </c>
      <c r="B65" s="64" t="s">
        <v>78</v>
      </c>
      <c r="C65" s="9"/>
      <c r="D65" s="9" t="s">
        <v>97</v>
      </c>
      <c r="E65" s="9"/>
      <c r="F65" s="222"/>
      <c r="G65" s="6">
        <f>H65/30</f>
        <v>4</v>
      </c>
      <c r="H65" s="9">
        <v>120</v>
      </c>
      <c r="I65" s="12">
        <f>J65+K65+L65</f>
        <v>40</v>
      </c>
      <c r="J65" s="12">
        <v>20</v>
      </c>
      <c r="K65" s="12">
        <v>20</v>
      </c>
      <c r="L65" s="12"/>
      <c r="M65" s="12">
        <f>H65-I65</f>
        <v>80</v>
      </c>
      <c r="N65" s="12"/>
      <c r="O65" s="12"/>
      <c r="P65" s="12">
        <v>4</v>
      </c>
      <c r="Q65" s="85"/>
    </row>
    <row r="66" spans="1:17" s="75" customFormat="1" ht="15.75">
      <c r="A66" s="30" t="s">
        <v>171</v>
      </c>
      <c r="B66" s="224" t="s">
        <v>82</v>
      </c>
      <c r="C66" s="9"/>
      <c r="D66" s="9"/>
      <c r="E66" s="9"/>
      <c r="F66" s="222"/>
      <c r="G66" s="6"/>
      <c r="H66" s="12"/>
      <c r="I66" s="9"/>
      <c r="J66" s="12"/>
      <c r="K66" s="12"/>
      <c r="L66" s="12"/>
      <c r="M66" s="12"/>
      <c r="N66" s="12"/>
      <c r="O66" s="42"/>
      <c r="P66" s="42"/>
      <c r="Q66" s="79"/>
    </row>
    <row r="67" spans="1:17" s="75" customFormat="1" ht="15.75">
      <c r="A67" s="30" t="s">
        <v>172</v>
      </c>
      <c r="B67" s="224" t="s">
        <v>82</v>
      </c>
      <c r="C67" s="225"/>
      <c r="D67" s="61">
        <v>1</v>
      </c>
      <c r="E67" s="225"/>
      <c r="F67" s="225"/>
      <c r="G67" s="6">
        <f t="shared" si="8"/>
        <v>4</v>
      </c>
      <c r="H67" s="6">
        <v>120</v>
      </c>
      <c r="I67" s="12">
        <v>45</v>
      </c>
      <c r="J67" s="12"/>
      <c r="K67" s="12"/>
      <c r="L67" s="12">
        <v>45</v>
      </c>
      <c r="M67" s="12">
        <f t="shared" si="10"/>
        <v>75</v>
      </c>
      <c r="N67" s="12">
        <v>3</v>
      </c>
      <c r="O67" s="12"/>
      <c r="P67" s="12"/>
      <c r="Q67" s="226"/>
    </row>
    <row r="68" spans="1:17" s="75" customFormat="1" ht="15.75">
      <c r="A68" s="30" t="s">
        <v>173</v>
      </c>
      <c r="B68" s="224" t="s">
        <v>82</v>
      </c>
      <c r="C68" s="225"/>
      <c r="D68" s="61" t="s">
        <v>96</v>
      </c>
      <c r="E68" s="227"/>
      <c r="F68" s="225"/>
      <c r="G68" s="6">
        <f t="shared" si="8"/>
        <v>4</v>
      </c>
      <c r="H68" s="61">
        <v>120</v>
      </c>
      <c r="I68" s="12">
        <v>40</v>
      </c>
      <c r="J68" s="12"/>
      <c r="K68" s="12"/>
      <c r="L68" s="12">
        <v>40</v>
      </c>
      <c r="M68" s="12">
        <f t="shared" si="10"/>
        <v>80</v>
      </c>
      <c r="N68" s="12"/>
      <c r="O68" s="6">
        <v>4</v>
      </c>
      <c r="P68" s="6"/>
      <c r="Q68" s="226"/>
    </row>
    <row r="69" spans="1:17" s="75" customFormat="1" ht="15.75">
      <c r="A69" s="30" t="s">
        <v>174</v>
      </c>
      <c r="B69" s="224" t="s">
        <v>82</v>
      </c>
      <c r="C69" s="225"/>
      <c r="D69" s="61" t="s">
        <v>97</v>
      </c>
      <c r="E69" s="227"/>
      <c r="F69" s="225"/>
      <c r="G69" s="6">
        <f t="shared" si="8"/>
        <v>4</v>
      </c>
      <c r="H69" s="9">
        <v>120</v>
      </c>
      <c r="I69" s="12">
        <v>40</v>
      </c>
      <c r="J69" s="12"/>
      <c r="K69" s="12"/>
      <c r="L69" s="12">
        <v>40</v>
      </c>
      <c r="M69" s="12">
        <f t="shared" si="10"/>
        <v>80</v>
      </c>
      <c r="N69" s="12"/>
      <c r="O69" s="6"/>
      <c r="P69" s="6">
        <v>4</v>
      </c>
      <c r="Q69" s="226"/>
    </row>
    <row r="70" spans="1:17" s="75" customFormat="1" ht="16.5" thickBot="1">
      <c r="A70" s="348" t="s">
        <v>136</v>
      </c>
      <c r="B70" s="349"/>
      <c r="C70" s="65"/>
      <c r="D70" s="34"/>
      <c r="E70" s="34"/>
      <c r="F70" s="34"/>
      <c r="G70" s="34">
        <f aca="true" t="shared" si="11" ref="G70:P70">SUM(G53:G55)</f>
        <v>20</v>
      </c>
      <c r="H70" s="34">
        <f t="shared" si="11"/>
        <v>600</v>
      </c>
      <c r="I70" s="34">
        <f t="shared" si="11"/>
        <v>189</v>
      </c>
      <c r="J70" s="34">
        <f t="shared" si="11"/>
        <v>110</v>
      </c>
      <c r="K70" s="34">
        <f t="shared" si="11"/>
        <v>95</v>
      </c>
      <c r="L70" s="34">
        <f t="shared" si="11"/>
        <v>25</v>
      </c>
      <c r="M70" s="34">
        <f t="shared" si="11"/>
        <v>411</v>
      </c>
      <c r="N70" s="34">
        <f t="shared" si="11"/>
        <v>3</v>
      </c>
      <c r="O70" s="34">
        <f t="shared" si="11"/>
        <v>8</v>
      </c>
      <c r="P70" s="34">
        <f t="shared" si="11"/>
        <v>8</v>
      </c>
      <c r="Q70" s="66"/>
    </row>
    <row r="71" spans="1:17" s="75" customFormat="1" ht="19.5" thickBot="1">
      <c r="A71" s="396" t="s">
        <v>59</v>
      </c>
      <c r="B71" s="397"/>
      <c r="C71" s="20"/>
      <c r="D71" s="21"/>
      <c r="E71" s="21"/>
      <c r="F71" s="21"/>
      <c r="G71" s="70">
        <f>SUM(G18,G49,G35,G70,G38,G40)</f>
        <v>90</v>
      </c>
      <c r="H71" s="21"/>
      <c r="I71" s="21"/>
      <c r="J71" s="21"/>
      <c r="K71" s="21"/>
      <c r="L71" s="21"/>
      <c r="M71" s="40"/>
      <c r="N71" s="143">
        <f>SUM(N18,N35,N49,N70)</f>
        <v>17</v>
      </c>
      <c r="O71" s="143">
        <f>SUM(O18,O35,O49,O70)</f>
        <v>23</v>
      </c>
      <c r="P71" s="143">
        <f>SUM(P18,P35,P49,P70)</f>
        <v>20</v>
      </c>
      <c r="Q71" s="22"/>
    </row>
    <row r="72" spans="1:17" s="75" customFormat="1" ht="16.5" thickBot="1">
      <c r="A72" s="338"/>
      <c r="B72" s="339"/>
      <c r="C72" s="340"/>
      <c r="D72" s="340"/>
      <c r="E72" s="340"/>
      <c r="F72" s="341"/>
      <c r="G72" s="24"/>
      <c r="H72" s="25"/>
      <c r="I72" s="25"/>
      <c r="J72" s="25"/>
      <c r="K72" s="25"/>
      <c r="L72" s="25"/>
      <c r="M72" s="26"/>
      <c r="N72" s="72">
        <f>N71</f>
        <v>17</v>
      </c>
      <c r="O72" s="72">
        <f>O71</f>
        <v>23</v>
      </c>
      <c r="P72" s="72">
        <f>P71</f>
        <v>20</v>
      </c>
      <c r="Q72" s="74"/>
    </row>
    <row r="73" spans="1:17" s="75" customFormat="1" ht="16.5" thickBot="1">
      <c r="A73" s="338"/>
      <c r="B73" s="339"/>
      <c r="C73" s="339"/>
      <c r="D73" s="339"/>
      <c r="E73" s="339"/>
      <c r="F73" s="395"/>
      <c r="G73" s="27"/>
      <c r="H73" s="23"/>
      <c r="I73" s="23"/>
      <c r="J73" s="23"/>
      <c r="K73" s="23"/>
      <c r="L73" s="23"/>
      <c r="M73" s="28"/>
      <c r="N73" s="23"/>
      <c r="O73" s="23"/>
      <c r="P73" s="36"/>
      <c r="Q73" s="47"/>
    </row>
    <row r="74" spans="1:17" s="75" customFormat="1" ht="16.5" thickBot="1">
      <c r="A74" s="342" t="s">
        <v>60</v>
      </c>
      <c r="B74" s="343"/>
      <c r="C74" s="343"/>
      <c r="D74" s="343"/>
      <c r="E74" s="343"/>
      <c r="F74" s="343"/>
      <c r="G74" s="344"/>
      <c r="H74" s="344"/>
      <c r="I74" s="344"/>
      <c r="J74" s="344"/>
      <c r="K74" s="344"/>
      <c r="L74" s="344"/>
      <c r="M74" s="344"/>
      <c r="N74" s="31">
        <f>COUNTIF($C12:$C55,"=1")</f>
        <v>3</v>
      </c>
      <c r="O74" s="31">
        <f>COUNTIF($C12:$C55,"=2а")</f>
        <v>2</v>
      </c>
      <c r="P74" s="31">
        <f>COUNTIF($C12:$C55,"=2б")</f>
        <v>2</v>
      </c>
      <c r="Q74" s="48"/>
    </row>
    <row r="75" spans="1:17" s="75" customFormat="1" ht="15.75">
      <c r="A75" s="342" t="s">
        <v>61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102">
        <f>COUNTIF($D12:$D49,"=1")+1</f>
        <v>5</v>
      </c>
      <c r="O75" s="102">
        <f>COUNTIF($D12:$D49,"=2а")+2</f>
        <v>3</v>
      </c>
      <c r="P75" s="102">
        <f>COUNTIF($D12:$D47,"=2б")+2</f>
        <v>4</v>
      </c>
      <c r="Q75" s="8"/>
    </row>
    <row r="76" spans="1:17" s="75" customFormat="1" ht="15.75">
      <c r="A76" s="342" t="s">
        <v>62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9"/>
      <c r="O76" s="13"/>
      <c r="P76" s="37"/>
      <c r="Q76" s="8"/>
    </row>
    <row r="77" spans="1:17" s="75" customFormat="1" ht="16.5" thickBot="1">
      <c r="A77" s="336" t="s">
        <v>63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19"/>
      <c r="O77" s="53"/>
      <c r="P77" s="54"/>
      <c r="Q77" s="55"/>
    </row>
    <row r="78" spans="1:17" s="75" customFormat="1" ht="16.5" thickBot="1">
      <c r="A78" s="38"/>
      <c r="B78" s="331"/>
      <c r="C78" s="332"/>
      <c r="D78" s="332"/>
      <c r="E78" s="332"/>
      <c r="F78" s="332"/>
      <c r="G78" s="39"/>
      <c r="H78" s="39"/>
      <c r="I78" s="39"/>
      <c r="J78" s="39"/>
      <c r="K78" s="39"/>
      <c r="L78" s="39"/>
      <c r="M78" s="39"/>
      <c r="N78" s="333">
        <f>SUM(G49,G18,G35,G70)</f>
        <v>60</v>
      </c>
      <c r="O78" s="334"/>
      <c r="P78" s="335"/>
      <c r="Q78" s="63">
        <f>SUM(G38,G40)</f>
        <v>30</v>
      </c>
    </row>
    <row r="79" spans="1:17" ht="24" customHeight="1">
      <c r="A79" s="383" t="s">
        <v>183</v>
      </c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5"/>
    </row>
    <row r="80" spans="1:17" ht="35.25" customHeight="1" thickBot="1">
      <c r="A80" s="187" t="s">
        <v>184</v>
      </c>
      <c r="B80" s="188" t="s">
        <v>185</v>
      </c>
      <c r="C80" s="189">
        <v>2</v>
      </c>
      <c r="D80" s="189">
        <v>1</v>
      </c>
      <c r="E80" s="189"/>
      <c r="F80" s="189"/>
      <c r="G80" s="189">
        <v>6</v>
      </c>
      <c r="H80" s="189">
        <f>G80*30</f>
        <v>180</v>
      </c>
      <c r="I80" s="190">
        <f>J80+L80+K80</f>
        <v>99</v>
      </c>
      <c r="J80" s="189"/>
      <c r="K80" s="189"/>
      <c r="L80" s="191">
        <v>99</v>
      </c>
      <c r="M80" s="192">
        <f>H80-I80</f>
        <v>81</v>
      </c>
      <c r="N80" s="191">
        <v>3</v>
      </c>
      <c r="O80" s="191">
        <v>3</v>
      </c>
      <c r="P80" s="191">
        <v>3</v>
      </c>
      <c r="Q80" s="193"/>
    </row>
    <row r="81" spans="1:17" ht="24" customHeight="1">
      <c r="A81" s="32"/>
      <c r="L81" s="32"/>
      <c r="M81" s="32"/>
      <c r="N81" s="32"/>
      <c r="O81" s="80"/>
      <c r="P81" s="80"/>
      <c r="Q81" s="80"/>
    </row>
    <row r="82" spans="1:17" ht="24" customHeight="1">
      <c r="A82" s="32"/>
      <c r="L82" s="32"/>
      <c r="M82" s="32"/>
      <c r="N82" s="32"/>
      <c r="O82" s="80"/>
      <c r="P82" s="80"/>
      <c r="Q82" s="80"/>
    </row>
    <row r="83" spans="1:17" ht="24" customHeight="1">
      <c r="A83" s="32"/>
      <c r="B83" s="73" t="s">
        <v>83</v>
      </c>
      <c r="C83" s="73"/>
      <c r="D83" s="386"/>
      <c r="E83" s="387"/>
      <c r="F83" s="387"/>
      <c r="G83" s="73"/>
      <c r="H83" s="388" t="s">
        <v>84</v>
      </c>
      <c r="I83" s="389"/>
      <c r="J83" s="389"/>
      <c r="K83" s="90"/>
      <c r="L83" s="91"/>
      <c r="M83" s="32"/>
      <c r="N83" s="32"/>
      <c r="O83" s="32"/>
      <c r="P83" s="32"/>
      <c r="Q83" s="32"/>
    </row>
    <row r="84" spans="1:17" ht="15.75">
      <c r="A84" s="32"/>
      <c r="B84" s="95"/>
      <c r="C84" s="95"/>
      <c r="D84" s="95"/>
      <c r="E84" s="95"/>
      <c r="F84" s="95"/>
      <c r="G84" s="95"/>
      <c r="H84" s="95"/>
      <c r="I84" s="95"/>
      <c r="J84" s="95"/>
      <c r="K84" s="91"/>
      <c r="L84" s="91"/>
      <c r="M84" s="32"/>
      <c r="N84" s="32"/>
      <c r="O84" s="32"/>
      <c r="P84" s="32"/>
      <c r="Q84" s="32"/>
    </row>
    <row r="85" spans="1:17" ht="21.75" customHeight="1">
      <c r="A85" s="32"/>
      <c r="B85" s="95"/>
      <c r="C85" s="95"/>
      <c r="D85" s="95"/>
      <c r="E85" s="95"/>
      <c r="F85" s="95"/>
      <c r="G85" s="95"/>
      <c r="H85" s="95"/>
      <c r="I85" s="95"/>
      <c r="J85" s="95"/>
      <c r="K85" s="89"/>
      <c r="L85" s="89"/>
      <c r="M85" s="32"/>
      <c r="N85" s="32"/>
      <c r="O85" s="32"/>
      <c r="P85" s="32"/>
      <c r="Q85" s="32"/>
    </row>
    <row r="86" spans="1:17" ht="15.75">
      <c r="A86" s="32"/>
      <c r="B86" s="73" t="s">
        <v>106</v>
      </c>
      <c r="C86" s="73"/>
      <c r="D86" s="93"/>
      <c r="E86" s="94"/>
      <c r="F86" s="94"/>
      <c r="G86" s="73"/>
      <c r="H86" s="90" t="s">
        <v>107</v>
      </c>
      <c r="I86" s="95"/>
      <c r="J86" s="95"/>
      <c r="K86" s="91"/>
      <c r="L86" s="91"/>
      <c r="M86" s="32"/>
      <c r="N86" s="32"/>
      <c r="O86" s="32"/>
      <c r="P86" s="32"/>
      <c r="Q86" s="32"/>
    </row>
    <row r="87" spans="1:13" ht="15.75">
      <c r="A87" s="32"/>
      <c r="B87" s="96"/>
      <c r="C87" s="96"/>
      <c r="D87" s="96"/>
      <c r="E87" s="96"/>
      <c r="F87" s="96"/>
      <c r="G87" s="96"/>
      <c r="H87" s="96"/>
      <c r="I87" s="96"/>
      <c r="J87" s="96"/>
      <c r="K87" s="91"/>
      <c r="L87" s="91"/>
      <c r="M87" s="32"/>
    </row>
    <row r="88" spans="2:12" ht="15.75">
      <c r="B88" s="95"/>
      <c r="C88" s="97"/>
      <c r="D88" s="98"/>
      <c r="E88" s="98"/>
      <c r="F88" s="97"/>
      <c r="G88" s="97"/>
      <c r="H88" s="97"/>
      <c r="I88" s="95"/>
      <c r="J88" s="95"/>
      <c r="K88" s="92"/>
      <c r="L88" s="92"/>
    </row>
    <row r="89" spans="2:12" ht="15.75">
      <c r="B89" s="99" t="s">
        <v>138</v>
      </c>
      <c r="C89" s="100"/>
      <c r="D89" s="93"/>
      <c r="E89" s="94"/>
      <c r="F89" s="94"/>
      <c r="G89" s="73"/>
      <c r="H89" s="90" t="s">
        <v>107</v>
      </c>
      <c r="I89" s="101"/>
      <c r="J89" s="101"/>
      <c r="K89" s="92"/>
      <c r="L89" s="92"/>
    </row>
  </sheetData>
  <sheetProtection/>
  <mergeCells count="52">
    <mergeCell ref="A79:Q79"/>
    <mergeCell ref="D83:F83"/>
    <mergeCell ref="H83:J83"/>
    <mergeCell ref="A41:Q41"/>
    <mergeCell ref="A42:S42"/>
    <mergeCell ref="A76:M76"/>
    <mergeCell ref="A73:F73"/>
    <mergeCell ref="A71:B71"/>
    <mergeCell ref="A53:B53"/>
    <mergeCell ref="A54:B54"/>
    <mergeCell ref="A1:Q1"/>
    <mergeCell ref="M3:M8"/>
    <mergeCell ref="N3:P3"/>
    <mergeCell ref="H2:M2"/>
    <mergeCell ref="E7:E8"/>
    <mergeCell ref="F7:F8"/>
    <mergeCell ref="A2:A8"/>
    <mergeCell ref="B2:B8"/>
    <mergeCell ref="N7:P7"/>
    <mergeCell ref="N2:Q2"/>
    <mergeCell ref="L5:L8"/>
    <mergeCell ref="N4:P5"/>
    <mergeCell ref="A35:B35"/>
    <mergeCell ref="C2:F4"/>
    <mergeCell ref="A10:Q10"/>
    <mergeCell ref="A19:Q19"/>
    <mergeCell ref="A11:Q11"/>
    <mergeCell ref="Q4:Q5"/>
    <mergeCell ref="J5:J8"/>
    <mergeCell ref="K5:K8"/>
    <mergeCell ref="G2:G8"/>
    <mergeCell ref="A38:B38"/>
    <mergeCell ref="E5:F6"/>
    <mergeCell ref="C5:C8"/>
    <mergeCell ref="D5:D8"/>
    <mergeCell ref="I4:I8"/>
    <mergeCell ref="I3:L3"/>
    <mergeCell ref="H3:H8"/>
    <mergeCell ref="J4:L4"/>
    <mergeCell ref="A43:S43"/>
    <mergeCell ref="A70:B70"/>
    <mergeCell ref="A49:B49"/>
    <mergeCell ref="A55:B55"/>
    <mergeCell ref="A52:Q52"/>
    <mergeCell ref="A36:Q36"/>
    <mergeCell ref="A39:Q39"/>
    <mergeCell ref="B78:F78"/>
    <mergeCell ref="N78:P78"/>
    <mergeCell ref="A77:M77"/>
    <mergeCell ref="A72:F72"/>
    <mergeCell ref="A74:M74"/>
    <mergeCell ref="A75:M7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51" max="16" man="1"/>
  </rowBreaks>
  <ignoredErrors>
    <ignoredError sqref="H35 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0" zoomScaleNormal="77" zoomScaleSheetLayoutView="70" zoomScalePageLayoutView="0" workbookViewId="0" topLeftCell="A7">
      <selection activeCell="A1" sqref="A1:Q21"/>
    </sheetView>
  </sheetViews>
  <sheetFormatPr defaultColWidth="9.00390625" defaultRowHeight="12.75"/>
  <cols>
    <col min="1" max="1" width="9.125" style="76" customWidth="1"/>
    <col min="2" max="2" width="65.25390625" style="76" customWidth="1"/>
    <col min="3" max="3" width="6.75390625" style="76" customWidth="1"/>
    <col min="4" max="4" width="6.125" style="76" customWidth="1"/>
    <col min="5" max="5" width="4.75390625" style="76" customWidth="1"/>
    <col min="6" max="6" width="5.25390625" style="76" customWidth="1"/>
    <col min="7" max="7" width="9.75390625" style="76" hidden="1" customWidth="1"/>
    <col min="8" max="9" width="0" style="76" hidden="1" customWidth="1"/>
    <col min="10" max="12" width="9.125" style="76" customWidth="1"/>
    <col min="13" max="13" width="0" style="76" hidden="1" customWidth="1"/>
    <col min="14" max="14" width="9.125" style="76" customWidth="1"/>
    <col min="15" max="16" width="0" style="76" hidden="1" customWidth="1"/>
    <col min="17" max="17" width="44.00390625" style="76" customWidth="1"/>
    <col min="18" max="16384" width="9.125" style="76" customWidth="1"/>
  </cols>
  <sheetData>
    <row r="1" spans="1:14" s="75" customFormat="1" ht="22.5">
      <c r="A1" s="403" t="s">
        <v>189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7" s="75" customFormat="1" ht="30" customHeight="1">
      <c r="A2" s="405" t="s">
        <v>31</v>
      </c>
      <c r="B2" s="406" t="s">
        <v>32</v>
      </c>
      <c r="C2" s="407" t="s">
        <v>93</v>
      </c>
      <c r="D2" s="407"/>
      <c r="E2" s="408"/>
      <c r="F2" s="408"/>
      <c r="G2" s="400" t="s">
        <v>33</v>
      </c>
      <c r="H2" s="406" t="s">
        <v>34</v>
      </c>
      <c r="I2" s="406"/>
      <c r="J2" s="406"/>
      <c r="K2" s="406"/>
      <c r="L2" s="406"/>
      <c r="M2" s="401"/>
      <c r="N2" s="409" t="s">
        <v>187</v>
      </c>
      <c r="O2" s="198"/>
      <c r="P2" s="198"/>
      <c r="Q2" s="412" t="s">
        <v>190</v>
      </c>
    </row>
    <row r="3" spans="1:17" s="75" customFormat="1" ht="18.75">
      <c r="A3" s="405"/>
      <c r="B3" s="406"/>
      <c r="C3" s="407"/>
      <c r="D3" s="407"/>
      <c r="E3" s="408"/>
      <c r="F3" s="408"/>
      <c r="G3" s="400"/>
      <c r="H3" s="400" t="s">
        <v>35</v>
      </c>
      <c r="I3" s="399" t="s">
        <v>36</v>
      </c>
      <c r="J3" s="399"/>
      <c r="K3" s="399"/>
      <c r="L3" s="399"/>
      <c r="M3" s="400" t="s">
        <v>37</v>
      </c>
      <c r="N3" s="410"/>
      <c r="O3" s="198"/>
      <c r="P3" s="198"/>
      <c r="Q3" s="412"/>
    </row>
    <row r="4" spans="1:17" s="75" customFormat="1" ht="12.75" customHeight="1">
      <c r="A4" s="405"/>
      <c r="B4" s="406"/>
      <c r="C4" s="407"/>
      <c r="D4" s="407"/>
      <c r="E4" s="408"/>
      <c r="F4" s="408"/>
      <c r="G4" s="400"/>
      <c r="H4" s="401"/>
      <c r="I4" s="400" t="s">
        <v>39</v>
      </c>
      <c r="J4" s="406" t="s">
        <v>40</v>
      </c>
      <c r="K4" s="401"/>
      <c r="L4" s="401"/>
      <c r="M4" s="401"/>
      <c r="N4" s="410"/>
      <c r="O4" s="198"/>
      <c r="P4" s="198"/>
      <c r="Q4" s="412"/>
    </row>
    <row r="5" spans="1:17" s="75" customFormat="1" ht="18">
      <c r="A5" s="405"/>
      <c r="B5" s="406"/>
      <c r="C5" s="400" t="s">
        <v>41</v>
      </c>
      <c r="D5" s="400" t="s">
        <v>42</v>
      </c>
      <c r="E5" s="402" t="s">
        <v>43</v>
      </c>
      <c r="F5" s="402"/>
      <c r="G5" s="400"/>
      <c r="H5" s="401"/>
      <c r="I5" s="415"/>
      <c r="J5" s="400" t="s">
        <v>44</v>
      </c>
      <c r="K5" s="400" t="s">
        <v>45</v>
      </c>
      <c r="L5" s="400" t="s">
        <v>46</v>
      </c>
      <c r="M5" s="401"/>
      <c r="N5" s="410"/>
      <c r="O5" s="198"/>
      <c r="P5" s="198"/>
      <c r="Q5" s="412"/>
    </row>
    <row r="6" spans="1:17" s="75" customFormat="1" ht="15.75" customHeight="1">
      <c r="A6" s="405"/>
      <c r="B6" s="406"/>
      <c r="C6" s="400"/>
      <c r="D6" s="400"/>
      <c r="E6" s="402"/>
      <c r="F6" s="402"/>
      <c r="G6" s="400"/>
      <c r="H6" s="401"/>
      <c r="I6" s="415"/>
      <c r="J6" s="400"/>
      <c r="K6" s="400"/>
      <c r="L6" s="400"/>
      <c r="M6" s="401"/>
      <c r="N6" s="410"/>
      <c r="O6" s="198"/>
      <c r="P6" s="198"/>
      <c r="Q6" s="412"/>
    </row>
    <row r="7" spans="1:17" s="75" customFormat="1" ht="31.5" customHeight="1">
      <c r="A7" s="405"/>
      <c r="B7" s="406"/>
      <c r="C7" s="400"/>
      <c r="D7" s="400"/>
      <c r="E7" s="414" t="s">
        <v>47</v>
      </c>
      <c r="F7" s="400" t="s">
        <v>48</v>
      </c>
      <c r="G7" s="400"/>
      <c r="H7" s="401"/>
      <c r="I7" s="415"/>
      <c r="J7" s="400"/>
      <c r="K7" s="400"/>
      <c r="L7" s="400"/>
      <c r="M7" s="401"/>
      <c r="N7" s="410"/>
      <c r="O7" s="198"/>
      <c r="P7" s="198"/>
      <c r="Q7" s="412"/>
    </row>
    <row r="8" spans="1:17" s="75" customFormat="1" ht="38.25" customHeight="1">
      <c r="A8" s="405"/>
      <c r="B8" s="406"/>
      <c r="C8" s="400"/>
      <c r="D8" s="400"/>
      <c r="E8" s="414"/>
      <c r="F8" s="414"/>
      <c r="G8" s="400"/>
      <c r="H8" s="401"/>
      <c r="I8" s="415"/>
      <c r="J8" s="400"/>
      <c r="K8" s="400"/>
      <c r="L8" s="400"/>
      <c r="M8" s="401"/>
      <c r="N8" s="411"/>
      <c r="O8" s="198"/>
      <c r="P8" s="198"/>
      <c r="Q8" s="412"/>
    </row>
    <row r="9" spans="1:17" s="75" customFormat="1" ht="15.75">
      <c r="A9" s="14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Q9" s="197"/>
    </row>
    <row r="10" spans="1:17" s="206" customFormat="1" ht="40.5">
      <c r="A10" s="199" t="s">
        <v>68</v>
      </c>
      <c r="B10" s="200" t="s">
        <v>52</v>
      </c>
      <c r="C10" s="195"/>
      <c r="D10" s="195">
        <v>1</v>
      </c>
      <c r="E10" s="195"/>
      <c r="F10" s="201"/>
      <c r="G10" s="202">
        <v>1.5</v>
      </c>
      <c r="H10" s="203">
        <f aca="true" t="shared" si="0" ref="H10:H16">G10*30</f>
        <v>45</v>
      </c>
      <c r="I10" s="195">
        <v>30</v>
      </c>
      <c r="J10" s="195"/>
      <c r="K10" s="195"/>
      <c r="L10" s="195">
        <v>30</v>
      </c>
      <c r="M10" s="195">
        <f aca="true" t="shared" si="1" ref="M10:M16">H10-I10</f>
        <v>15</v>
      </c>
      <c r="N10" s="195">
        <v>2</v>
      </c>
      <c r="O10" s="195"/>
      <c r="P10" s="204"/>
      <c r="Q10" s="205"/>
    </row>
    <row r="11" spans="1:17" s="206" customFormat="1" ht="40.5">
      <c r="A11" s="207" t="s">
        <v>70</v>
      </c>
      <c r="B11" s="196" t="s">
        <v>72</v>
      </c>
      <c r="C11" s="208"/>
      <c r="D11" s="195">
        <v>1</v>
      </c>
      <c r="E11" s="208"/>
      <c r="F11" s="208"/>
      <c r="G11" s="209">
        <v>3</v>
      </c>
      <c r="H11" s="195">
        <f t="shared" si="0"/>
        <v>90</v>
      </c>
      <c r="I11" s="195" t="e">
        <f aca="true" t="shared" si="2" ref="I11:I20">SUMPRODUCT(N11:N11,$N$8:$N$8)</f>
        <v>#VALUE!</v>
      </c>
      <c r="J11" s="195">
        <v>15</v>
      </c>
      <c r="K11" s="195"/>
      <c r="L11" s="195">
        <v>15</v>
      </c>
      <c r="M11" s="195" t="e">
        <f t="shared" si="1"/>
        <v>#VALUE!</v>
      </c>
      <c r="N11" s="209">
        <v>2</v>
      </c>
      <c r="Q11" s="205"/>
    </row>
    <row r="12" spans="1:17" s="206" customFormat="1" ht="30.75" customHeight="1">
      <c r="A12" s="207" t="s">
        <v>71</v>
      </c>
      <c r="B12" s="194" t="s">
        <v>51</v>
      </c>
      <c r="C12" s="195">
        <v>1</v>
      </c>
      <c r="D12" s="209"/>
      <c r="E12" s="210"/>
      <c r="F12" s="211"/>
      <c r="G12" s="209">
        <v>3</v>
      </c>
      <c r="H12" s="195">
        <f t="shared" si="0"/>
        <v>90</v>
      </c>
      <c r="I12" s="195" t="e">
        <f t="shared" si="2"/>
        <v>#VALUE!</v>
      </c>
      <c r="J12" s="195">
        <v>20</v>
      </c>
      <c r="K12" s="195"/>
      <c r="L12" s="195">
        <v>10</v>
      </c>
      <c r="M12" s="195" t="e">
        <f t="shared" si="1"/>
        <v>#VALUE!</v>
      </c>
      <c r="N12" s="209">
        <v>2</v>
      </c>
      <c r="Q12" s="205"/>
    </row>
    <row r="13" spans="1:17" s="213" customFormat="1" ht="38.25" customHeight="1">
      <c r="A13" s="212" t="s">
        <v>65</v>
      </c>
      <c r="B13" s="196" t="s">
        <v>75</v>
      </c>
      <c r="C13" s="195">
        <v>1</v>
      </c>
      <c r="D13" s="195"/>
      <c r="E13" s="195"/>
      <c r="F13" s="195"/>
      <c r="G13" s="195">
        <v>3</v>
      </c>
      <c r="H13" s="195">
        <f t="shared" si="0"/>
        <v>90</v>
      </c>
      <c r="I13" s="195" t="e">
        <f t="shared" si="2"/>
        <v>#VALUE!</v>
      </c>
      <c r="J13" s="195">
        <v>15</v>
      </c>
      <c r="K13" s="195">
        <v>15</v>
      </c>
      <c r="L13" s="195"/>
      <c r="M13" s="195" t="e">
        <f t="shared" si="1"/>
        <v>#VALUE!</v>
      </c>
      <c r="N13" s="195">
        <v>2</v>
      </c>
      <c r="Q13" s="205"/>
    </row>
    <row r="14" spans="1:17" s="213" customFormat="1" ht="43.5" customHeight="1">
      <c r="A14" s="212" t="s">
        <v>146</v>
      </c>
      <c r="B14" s="196" t="s">
        <v>108</v>
      </c>
      <c r="C14" s="195"/>
      <c r="D14" s="195">
        <v>1</v>
      </c>
      <c r="E14" s="195"/>
      <c r="F14" s="195"/>
      <c r="G14" s="195">
        <v>2</v>
      </c>
      <c r="H14" s="195">
        <f t="shared" si="0"/>
        <v>60</v>
      </c>
      <c r="I14" s="195" t="e">
        <f t="shared" si="2"/>
        <v>#VALUE!</v>
      </c>
      <c r="J14" s="195">
        <v>15</v>
      </c>
      <c r="K14" s="195">
        <v>15</v>
      </c>
      <c r="L14" s="195"/>
      <c r="M14" s="195" t="e">
        <f t="shared" si="1"/>
        <v>#VALUE!</v>
      </c>
      <c r="N14" s="195">
        <v>2</v>
      </c>
      <c r="Q14" s="205"/>
    </row>
    <row r="15" spans="1:17" s="213" customFormat="1" ht="40.5">
      <c r="A15" s="212" t="s">
        <v>148</v>
      </c>
      <c r="B15" s="196" t="s">
        <v>77</v>
      </c>
      <c r="C15" s="195"/>
      <c r="D15" s="195">
        <v>1</v>
      </c>
      <c r="E15" s="195"/>
      <c r="F15" s="195"/>
      <c r="G15" s="195">
        <v>2.5</v>
      </c>
      <c r="H15" s="195">
        <f t="shared" si="0"/>
        <v>75</v>
      </c>
      <c r="I15" s="195" t="e">
        <f t="shared" si="2"/>
        <v>#VALUE!</v>
      </c>
      <c r="J15" s="195">
        <v>15</v>
      </c>
      <c r="K15" s="195">
        <v>15</v>
      </c>
      <c r="L15" s="195"/>
      <c r="M15" s="195" t="e">
        <f t="shared" si="1"/>
        <v>#VALUE!</v>
      </c>
      <c r="N15" s="195">
        <v>2</v>
      </c>
      <c r="Q15" s="205"/>
    </row>
    <row r="16" spans="1:17" s="213" customFormat="1" ht="42.75" customHeight="1">
      <c r="A16" s="212" t="s">
        <v>152</v>
      </c>
      <c r="B16" s="196" t="s">
        <v>80</v>
      </c>
      <c r="C16" s="195">
        <v>1</v>
      </c>
      <c r="D16" s="195"/>
      <c r="E16" s="195"/>
      <c r="F16" s="195"/>
      <c r="G16" s="195">
        <v>3</v>
      </c>
      <c r="H16" s="195">
        <f t="shared" si="0"/>
        <v>90</v>
      </c>
      <c r="I16" s="195" t="e">
        <f t="shared" si="2"/>
        <v>#VALUE!</v>
      </c>
      <c r="J16" s="195">
        <v>15</v>
      </c>
      <c r="K16" s="195">
        <v>15</v>
      </c>
      <c r="L16" s="195"/>
      <c r="M16" s="195" t="e">
        <f t="shared" si="1"/>
        <v>#VALUE!</v>
      </c>
      <c r="N16" s="195">
        <v>2</v>
      </c>
      <c r="Q16" s="205"/>
    </row>
    <row r="17" spans="1:17" s="213" customFormat="1" ht="20.25">
      <c r="A17" s="413" t="s">
        <v>188</v>
      </c>
      <c r="B17" s="247"/>
      <c r="C17" s="214"/>
      <c r="D17" s="214"/>
      <c r="E17" s="214"/>
      <c r="F17" s="214"/>
      <c r="G17" s="214">
        <f>H17/30</f>
        <v>4</v>
      </c>
      <c r="H17" s="214">
        <v>120</v>
      </c>
      <c r="I17" s="195" t="e">
        <f t="shared" si="2"/>
        <v>#VALUE!</v>
      </c>
      <c r="J17" s="214"/>
      <c r="K17" s="214"/>
      <c r="L17" s="214"/>
      <c r="M17" s="209"/>
      <c r="N17" s="214"/>
      <c r="Q17" s="205"/>
    </row>
    <row r="18" spans="1:17" s="213" customFormat="1" ht="20.25">
      <c r="A18" s="212" t="s">
        <v>117</v>
      </c>
      <c r="B18" s="215" t="s">
        <v>92</v>
      </c>
      <c r="C18" s="195"/>
      <c r="D18" s="195">
        <v>1</v>
      </c>
      <c r="E18" s="195"/>
      <c r="F18" s="216"/>
      <c r="G18" s="214">
        <f>H18/30</f>
        <v>4</v>
      </c>
      <c r="H18" s="214">
        <v>120</v>
      </c>
      <c r="I18" s="195" t="e">
        <f t="shared" si="2"/>
        <v>#VALUE!</v>
      </c>
      <c r="J18" s="214">
        <v>30</v>
      </c>
      <c r="K18" s="214"/>
      <c r="L18" s="214">
        <v>15</v>
      </c>
      <c r="M18" s="209" t="e">
        <f>H18-I18</f>
        <v>#VALUE!</v>
      </c>
      <c r="N18" s="214">
        <v>3</v>
      </c>
      <c r="Q18" s="205"/>
    </row>
    <row r="19" spans="1:17" s="213" customFormat="1" ht="40.5">
      <c r="A19" s="212" t="s">
        <v>119</v>
      </c>
      <c r="B19" s="196" t="s">
        <v>111</v>
      </c>
      <c r="C19" s="195"/>
      <c r="D19" s="195">
        <v>1</v>
      </c>
      <c r="E19" s="195"/>
      <c r="F19" s="195"/>
      <c r="G19" s="214">
        <f>H19/30</f>
        <v>4</v>
      </c>
      <c r="H19" s="195">
        <v>120</v>
      </c>
      <c r="I19" s="195" t="e">
        <f t="shared" si="2"/>
        <v>#VALUE!</v>
      </c>
      <c r="J19" s="195">
        <v>30</v>
      </c>
      <c r="K19" s="195">
        <v>15</v>
      </c>
      <c r="L19" s="195"/>
      <c r="M19" s="195" t="e">
        <f>H19-I19</f>
        <v>#VALUE!</v>
      </c>
      <c r="N19" s="195">
        <v>3</v>
      </c>
      <c r="Q19" s="205"/>
    </row>
    <row r="20" spans="1:17" s="213" customFormat="1" ht="40.5">
      <c r="A20" s="212" t="s">
        <v>124</v>
      </c>
      <c r="B20" s="217" t="s">
        <v>50</v>
      </c>
      <c r="C20" s="195"/>
      <c r="D20" s="195">
        <v>1</v>
      </c>
      <c r="E20" s="195"/>
      <c r="F20" s="216"/>
      <c r="G20" s="214">
        <f>H20/30</f>
        <v>4</v>
      </c>
      <c r="H20" s="214">
        <v>120</v>
      </c>
      <c r="I20" s="195" t="e">
        <f t="shared" si="2"/>
        <v>#VALUE!</v>
      </c>
      <c r="J20" s="214">
        <v>30</v>
      </c>
      <c r="K20" s="214"/>
      <c r="L20" s="214">
        <v>15</v>
      </c>
      <c r="M20" s="209" t="e">
        <f>H20-I20</f>
        <v>#VALUE!</v>
      </c>
      <c r="N20" s="214">
        <v>3</v>
      </c>
      <c r="Q20" s="205"/>
    </row>
    <row r="21" spans="1:17" s="213" customFormat="1" ht="40.5">
      <c r="A21" s="212" t="s">
        <v>172</v>
      </c>
      <c r="B21" s="218" t="s">
        <v>82</v>
      </c>
      <c r="C21" s="219"/>
      <c r="D21" s="220">
        <v>1</v>
      </c>
      <c r="E21" s="219"/>
      <c r="F21" s="219"/>
      <c r="G21" s="214">
        <f>H21/30</f>
        <v>4</v>
      </c>
      <c r="H21" s="214">
        <v>120</v>
      </c>
      <c r="I21" s="209">
        <v>45</v>
      </c>
      <c r="J21" s="209"/>
      <c r="K21" s="209"/>
      <c r="L21" s="209">
        <v>45</v>
      </c>
      <c r="M21" s="209">
        <f>H21-I21</f>
        <v>75</v>
      </c>
      <c r="N21" s="209">
        <v>3</v>
      </c>
      <c r="Q21" s="205"/>
    </row>
  </sheetData>
  <sheetProtection/>
  <mergeCells count="22">
    <mergeCell ref="C5:C8"/>
    <mergeCell ref="D5:D8"/>
    <mergeCell ref="H2:M2"/>
    <mergeCell ref="H3:H8"/>
    <mergeCell ref="N2:N8"/>
    <mergeCell ref="Q2:Q8"/>
    <mergeCell ref="A17:B17"/>
    <mergeCell ref="L5:L8"/>
    <mergeCell ref="E7:E8"/>
    <mergeCell ref="F7:F8"/>
    <mergeCell ref="I4:I8"/>
    <mergeCell ref="J4:L4"/>
    <mergeCell ref="I3:L3"/>
    <mergeCell ref="M3:M8"/>
    <mergeCell ref="E5:F6"/>
    <mergeCell ref="J5:J8"/>
    <mergeCell ref="K5:K8"/>
    <mergeCell ref="A1:N1"/>
    <mergeCell ref="A2:A8"/>
    <mergeCell ref="B2:B8"/>
    <mergeCell ref="C2:F4"/>
    <mergeCell ref="G2:G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Андрей</cp:lastModifiedBy>
  <cp:lastPrinted>2020-08-25T05:25:19Z</cp:lastPrinted>
  <dcterms:created xsi:type="dcterms:W3CDTF">2007-11-26T10:42:37Z</dcterms:created>
  <dcterms:modified xsi:type="dcterms:W3CDTF">2020-10-15T07:09:52Z</dcterms:modified>
  <cp:category/>
  <cp:version/>
  <cp:contentType/>
  <cp:contentStatus/>
</cp:coreProperties>
</file>